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Dropbox (Personlig)\BRF snöfrid\"/>
    </mc:Choice>
  </mc:AlternateContent>
  <xr:revisionPtr revIDLastSave="0" documentId="8_{30601A70-6977-4A99-B8D3-9BC423E9FC6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Budget" sheetId="1" r:id="rId1"/>
    <sheet name="B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9" i="1" l="1"/>
  <c r="C121" i="1" s="1"/>
  <c r="C123" i="1" s="1"/>
  <c r="C114" i="1"/>
  <c r="C116" i="1" s="1"/>
  <c r="C108" i="1"/>
  <c r="C106" i="1"/>
  <c r="C83" i="1"/>
  <c r="C71" i="1"/>
  <c r="C47" i="1"/>
  <c r="C21" i="1"/>
  <c r="C11" i="1"/>
  <c r="E81" i="1"/>
  <c r="E83" i="1" s="1"/>
  <c r="F152" i="1"/>
  <c r="F151" i="1"/>
  <c r="E152" i="1"/>
  <c r="E133" i="1"/>
  <c r="E139" i="1"/>
  <c r="F106" i="1"/>
  <c r="E106" i="1"/>
  <c r="D106" i="1"/>
  <c r="F71" i="1"/>
  <c r="F47" i="1"/>
  <c r="E37" i="1"/>
  <c r="E47" i="1" s="1"/>
  <c r="D20" i="1"/>
  <c r="D21" i="1" s="1"/>
  <c r="F119" i="1"/>
  <c r="F121" i="1" s="1"/>
  <c r="E119" i="1"/>
  <c r="E121" i="1" s="1"/>
  <c r="D119" i="1"/>
  <c r="D121" i="1" s="1"/>
  <c r="F114" i="1"/>
  <c r="E114" i="1"/>
  <c r="E137" i="1" s="1"/>
  <c r="D114" i="1"/>
  <c r="F83" i="1"/>
  <c r="D83" i="1"/>
  <c r="E71" i="1"/>
  <c r="D71" i="1"/>
  <c r="D47" i="1"/>
  <c r="F21" i="1"/>
  <c r="E21" i="1"/>
  <c r="F11" i="1"/>
  <c r="E11" i="1"/>
  <c r="D11" i="1"/>
  <c r="C85" i="1" l="1"/>
  <c r="C23" i="1"/>
  <c r="E85" i="1"/>
  <c r="F85" i="1"/>
  <c r="D85" i="1"/>
  <c r="D23" i="1"/>
  <c r="E23" i="1"/>
  <c r="F23" i="1"/>
  <c r="E151" i="1"/>
  <c r="C87" i="1" l="1"/>
  <c r="F87" i="1"/>
  <c r="F108" i="1" s="1"/>
  <c r="D87" i="1"/>
  <c r="D108" i="1" s="1"/>
  <c r="D116" i="1" s="1"/>
  <c r="D123" i="1" s="1"/>
  <c r="E87" i="1"/>
  <c r="E108" i="1" s="1"/>
  <c r="F116" i="1" l="1"/>
  <c r="F123" i="1" s="1"/>
  <c r="F140" i="1" s="1"/>
  <c r="F150" i="1"/>
  <c r="F153" i="1" s="1"/>
  <c r="E116" i="1"/>
  <c r="E123" i="1" s="1"/>
  <c r="E140" i="1" s="1"/>
  <c r="E150" i="1"/>
  <c r="F146" i="1"/>
  <c r="E146" i="1"/>
  <c r="F155" i="1" l="1"/>
  <c r="E161" i="1"/>
  <c r="F161" i="1" l="1"/>
  <c r="E153" i="1" l="1"/>
  <c r="E155" i="1" l="1"/>
  <c r="E141" i="1"/>
  <c r="F139" i="1" s="1"/>
  <c r="F141" i="1" s="1"/>
</calcChain>
</file>

<file path=xl/sharedStrings.xml><?xml version="1.0" encoding="utf-8"?>
<sst xmlns="http://schemas.openxmlformats.org/spreadsheetml/2006/main" count="217" uniqueCount="211">
  <si>
    <t xml:space="preserve"> Jan - Aug</t>
  </si>
  <si>
    <t>Budget</t>
  </si>
  <si>
    <t>Prognos</t>
  </si>
  <si>
    <t>Kommentarer</t>
  </si>
  <si>
    <t>Ej resultatpåverkande likviditetsposter</t>
  </si>
  <si>
    <t>Amortering fastighetslån enl. plan</t>
  </si>
  <si>
    <t>Nettoförändring av kortfristiga fordringar/skulder</t>
  </si>
  <si>
    <t>Ej likviditespåverkande resultatposter</t>
  </si>
  <si>
    <t>Avskrivningar</t>
  </si>
  <si>
    <t>Ingående likviditet för året</t>
  </si>
  <si>
    <t>Likviditetsökning/-minskning under året</t>
  </si>
  <si>
    <t>Utgående likviditet för året</t>
  </si>
  <si>
    <t>Extra amortering</t>
  </si>
  <si>
    <t xml:space="preserve">          Balansrapport</t>
  </si>
  <si>
    <t>Tom</t>
  </si>
  <si>
    <t>IB</t>
  </si>
  <si>
    <t xml:space="preserve"> Aug</t>
  </si>
  <si>
    <t>TILLGÅNGAR</t>
  </si>
  <si>
    <t xml:space="preserve">         Byggnader och mark</t>
  </si>
  <si>
    <t>Summa anläggningstillgångar</t>
  </si>
  <si>
    <t>Avgift-/hyresfordringar</t>
  </si>
  <si>
    <t xml:space="preserve">         Kundfordringar</t>
  </si>
  <si>
    <t>Avräkning skatter och avgifter</t>
  </si>
  <si>
    <t xml:space="preserve">         Övriga kortfristiga fordringar</t>
  </si>
  <si>
    <t>Förutbetalda försäkringskostn</t>
  </si>
  <si>
    <t>Övriga interimsfordringar</t>
  </si>
  <si>
    <t xml:space="preserve">         Förutbet kostnad/upplup intäkte</t>
  </si>
  <si>
    <t>Summa kortfristiga fordringar</t>
  </si>
  <si>
    <t xml:space="preserve">         Kassa och Bank</t>
  </si>
  <si>
    <t>Summa omsättningstillgångar</t>
  </si>
  <si>
    <t>SUMMA TILLGÅNGAR</t>
  </si>
  <si>
    <t>EGET KAPITAL OCH SKULDER</t>
  </si>
  <si>
    <t>Eget kapital</t>
  </si>
  <si>
    <t>Inbetalda insatser</t>
  </si>
  <si>
    <t>Yttre underhållsfond</t>
  </si>
  <si>
    <t xml:space="preserve">         Bundet kapital</t>
  </si>
  <si>
    <t>Balanserat resultat</t>
  </si>
  <si>
    <t>Redovisat resultat</t>
  </si>
  <si>
    <t xml:space="preserve">         Fritt kapital</t>
  </si>
  <si>
    <t>Summa eget kapital</t>
  </si>
  <si>
    <t>Kortfristiga skulder</t>
  </si>
  <si>
    <t>Leverantörsskulder</t>
  </si>
  <si>
    <t xml:space="preserve">         Leverantörsskuld</t>
  </si>
  <si>
    <t xml:space="preserve">         Skatteskulder</t>
  </si>
  <si>
    <t>Övriga interimsskulder</t>
  </si>
  <si>
    <t xml:space="preserve">         Upplup kostn/förutbet intäkt</t>
  </si>
  <si>
    <t>Summa kortfristiga skulder</t>
  </si>
  <si>
    <t>SUMMA EGET KAPITAL OCH SKULDER</t>
  </si>
  <si>
    <t>Netto</t>
  </si>
  <si>
    <t>Föreningens intäkter</t>
  </si>
  <si>
    <t>Årsavgifter, bostäder</t>
  </si>
  <si>
    <t>Kabel-TV/Bredband</t>
  </si>
  <si>
    <t xml:space="preserve">         Årsavgifter och hyror</t>
  </si>
  <si>
    <t>Vidarefakt medlemmar/hyresgäst</t>
  </si>
  <si>
    <t>Överlåtelseavgifter</t>
  </si>
  <si>
    <t>Pantsättningsavgifter</t>
  </si>
  <si>
    <t xml:space="preserve">         Övriga intäkter</t>
  </si>
  <si>
    <t>Summa föreningens intäkter</t>
  </si>
  <si>
    <t>Drift- och underhållskostnader</t>
  </si>
  <si>
    <t>Fast.skötsel material o varor</t>
  </si>
  <si>
    <t>Fastighetsskötsel enl. avtal</t>
  </si>
  <si>
    <t>Fast.skötsel, beställningar</t>
  </si>
  <si>
    <t>Snöröjning, sandning m m</t>
  </si>
  <si>
    <t>Trädgårdsskötsel</t>
  </si>
  <si>
    <t>Städning enl. avtal</t>
  </si>
  <si>
    <t>El, fastighetsgemens. utrymmen</t>
  </si>
  <si>
    <t>Fjärrvärme</t>
  </si>
  <si>
    <t>Vatten och avlopp</t>
  </si>
  <si>
    <t>Sophämtning/renhållning</t>
  </si>
  <si>
    <t xml:space="preserve">         Drift och skötsel</t>
  </si>
  <si>
    <t>Övriga reparationer</t>
  </si>
  <si>
    <t xml:space="preserve">         Underhåll och reparationer</t>
  </si>
  <si>
    <t>Fastighetsförsäkringar</t>
  </si>
  <si>
    <t>Fakt. överlåtelseavgift</t>
  </si>
  <si>
    <t>Fakt. pantsättningsavgift</t>
  </si>
  <si>
    <t>Arvode ekonom/adm förvaltning</t>
  </si>
  <si>
    <t>Arvode uppdrag/utredningar förv.</t>
  </si>
  <si>
    <t xml:space="preserve">         Övriga förvaltningskostnader</t>
  </si>
  <si>
    <t>Summa drift- och underhållskostn.</t>
  </si>
  <si>
    <t>Driftnetto</t>
  </si>
  <si>
    <t>Inkassokostnader</t>
  </si>
  <si>
    <t>Telefon/Internet</t>
  </si>
  <si>
    <t>Styrelsearvode</t>
  </si>
  <si>
    <t>Sociala avg. på styrelsearvode</t>
  </si>
  <si>
    <t>Revisionsarvoden</t>
  </si>
  <si>
    <t>Bankkostnader</t>
  </si>
  <si>
    <t>Diverse övriga kostnader</t>
  </si>
  <si>
    <t xml:space="preserve">         Föreningens övriga kostnader</t>
  </si>
  <si>
    <t>Resultat före avskrivningar/nedskr.</t>
  </si>
  <si>
    <t>Avskrivningar/Nedskrivningar</t>
  </si>
  <si>
    <t xml:space="preserve">         Avskrivningar/nedskrivningar</t>
  </si>
  <si>
    <t>Resultat efter avskrivningar/nedskr.</t>
  </si>
  <si>
    <t>Ränteint. avg-/hyresfordringar</t>
  </si>
  <si>
    <t xml:space="preserve">         Övr ränteintäkter o liknande re</t>
  </si>
  <si>
    <t>Summa finansiella poster</t>
  </si>
  <si>
    <t>Resultat efter finansiella poster</t>
  </si>
  <si>
    <t>Budget 2023</t>
  </si>
  <si>
    <t>Resultat 2022</t>
  </si>
  <si>
    <t>LIKVIDITETSBUDGET 2022/2023</t>
  </si>
  <si>
    <t>Föreningsavgifter</t>
  </si>
  <si>
    <t>Skatteskulder</t>
  </si>
  <si>
    <t xml:space="preserve">         Övriga skulder</t>
  </si>
  <si>
    <t>SUMMA FÖRENINGENS "SPARANDE"</t>
  </si>
  <si>
    <t>Över-/underskott jmf med rekommenderat sparande</t>
  </si>
  <si>
    <t>Föreningens belåning per kvm BOA</t>
  </si>
  <si>
    <t>Rekommenderat schablonsparande 350 kr/kvm BOA och år</t>
  </si>
  <si>
    <t>FÖRENINGENS "SPARANDE"/BELÅNINGSGRAD 2022/2023</t>
  </si>
  <si>
    <t>Resultat före avskrivningar reducerat med finansnetto</t>
  </si>
  <si>
    <t>Över-/underskott jmf med genomsnittlig avsättning UH-plan</t>
  </si>
  <si>
    <t>Föreningens "värdering" per kvm BOA</t>
  </si>
  <si>
    <r>
      <t>Föreningens belåningsgrad (</t>
    </r>
    <r>
      <rPr>
        <b/>
        <i/>
        <sz val="12"/>
        <color rgb="FFFF0000"/>
        <rFont val="Calibri"/>
        <family val="2"/>
        <scheme val="minor"/>
      </rPr>
      <t>bör EJ överstiga 15 %</t>
    </r>
    <r>
      <rPr>
        <b/>
        <i/>
        <sz val="12"/>
        <color theme="1"/>
        <rFont val="Calibri"/>
        <family val="2"/>
        <scheme val="minor"/>
      </rPr>
      <t>)</t>
    </r>
  </si>
  <si>
    <t>Återföres: genomförda underhållsåtgärder enl. UH-plan</t>
  </si>
  <si>
    <t>Avgift andrahandsupplåtelse</t>
  </si>
  <si>
    <t>Öresutjämning</t>
  </si>
  <si>
    <t>Övrig tillsyn och skötsel</t>
  </si>
  <si>
    <t>Rep Ventilationssystem</t>
  </si>
  <si>
    <t>Rep Fönster och dörrar</t>
  </si>
  <si>
    <t>Föreningskostnader (stämma m m)</t>
  </si>
  <si>
    <t xml:space="preserve">         Övrig kortfristig placering</t>
  </si>
  <si>
    <t>Leverantörsskulder fd förvaltn</t>
  </si>
  <si>
    <t>BOA</t>
  </si>
  <si>
    <t>Hyror, lokaler/förråd utan moms</t>
  </si>
  <si>
    <t>Hyror, övriga objekt ej moms</t>
  </si>
  <si>
    <t>Påminnelseavgifter</t>
  </si>
  <si>
    <t>Bredband/Internet/Webbhotell</t>
  </si>
  <si>
    <t>Rep Låsinstallationer</t>
  </si>
  <si>
    <t>Rep Elinstallationer</t>
  </si>
  <si>
    <t>Rep Hissinstallationer</t>
  </si>
  <si>
    <t>Rep Vattenskador</t>
  </si>
  <si>
    <t>Estimerad höjning 50 %</t>
  </si>
  <si>
    <t>???</t>
  </si>
  <si>
    <t>Bol.verket - reg.avgifter</t>
  </si>
  <si>
    <t>Mark</t>
  </si>
  <si>
    <t>Övriga kundfordringar</t>
  </si>
  <si>
    <t>Övriga kortfristiga skulder</t>
  </si>
  <si>
    <t>Aktiverade utförda investeringar/underhållsåtgärder</t>
  </si>
  <si>
    <t>795 BRF Snöfrid 1</t>
  </si>
  <si>
    <t>Hyror, bostäder</t>
  </si>
  <si>
    <t>Övernattnings-/gästlägenhet</t>
  </si>
  <si>
    <t>Övriga rörelseintäkter</t>
  </si>
  <si>
    <t>Mattvätt/-service</t>
  </si>
  <si>
    <t>Hiss serviceavtal</t>
  </si>
  <si>
    <t>Kabel-TV/Telefoni/Porttelefon</t>
  </si>
  <si>
    <t>Rep Fastighetsgemens. utrymmen</t>
  </si>
  <si>
    <t>Rep Tvättutrustning</t>
  </si>
  <si>
    <t>Unh Vatten och avlopp</t>
  </si>
  <si>
    <t>Unh Ventilationssystem</t>
  </si>
  <si>
    <t>Unh Fasad och tak</t>
  </si>
  <si>
    <t>Unh Fönster och dörrar</t>
  </si>
  <si>
    <t>Övrigt planerat underhåll</t>
  </si>
  <si>
    <t>Direct</t>
  </si>
  <si>
    <t>Justering skatt tidigare år</t>
  </si>
  <si>
    <t>Avskrivning byggnader</t>
  </si>
  <si>
    <t>Avskr till-/ombyggn, renover.</t>
  </si>
  <si>
    <t>Avskr mask. &amp; inventarier</t>
  </si>
  <si>
    <t>Byggnader</t>
  </si>
  <si>
    <t>Ing avskr byggnader, bygg.inv</t>
  </si>
  <si>
    <t>Till-/ombyggnationer, renover</t>
  </si>
  <si>
    <t>Ack avskr till-/ombygg, renov</t>
  </si>
  <si>
    <t>Maskiner &amp; inventarier</t>
  </si>
  <si>
    <t>Värdeminskn mask. &amp; invent.</t>
  </si>
  <si>
    <t xml:space="preserve">         Maskiner och inventarier</t>
  </si>
  <si>
    <t>Extern kundreskontra</t>
  </si>
  <si>
    <t>Förutbet städning</t>
  </si>
  <si>
    <t>Förutbet kabel-TV</t>
  </si>
  <si>
    <t>Förutbet bredband</t>
  </si>
  <si>
    <t>Nabo Klientmedelskonto</t>
  </si>
  <si>
    <t>Swedbank 8327-9,994 788 961-5</t>
  </si>
  <si>
    <t>Swedbank 8327-9,904 753 324-6</t>
  </si>
  <si>
    <t>Valutakonto</t>
  </si>
  <si>
    <t>Upplåtelseavgifter</t>
  </si>
  <si>
    <t>Förskottsbet. avgifter/hyror</t>
  </si>
  <si>
    <t xml:space="preserve">         Förskott från kunder</t>
  </si>
  <si>
    <t>Deklarerad skatt</t>
  </si>
  <si>
    <t>Avräkning sociala avgifter</t>
  </si>
  <si>
    <t>Avräkningskonto ek. förvaltning</t>
  </si>
  <si>
    <t>Upplupet revisionsarvode</t>
  </si>
  <si>
    <t>Upplup kostn el</t>
  </si>
  <si>
    <t>Upplup kostn fjärrvärme</t>
  </si>
  <si>
    <t>Upplup kostn VA</t>
  </si>
  <si>
    <t>Grovsopor, tidningar/källsortering</t>
  </si>
  <si>
    <t>Unh Värme- och kylsystem</t>
  </si>
  <si>
    <t>Fastighetsavgift bostäder</t>
  </si>
  <si>
    <t>Estimerad höjning 5 %</t>
  </si>
  <si>
    <t>Nocumentum - åtgärd mot måsar</t>
  </si>
  <si>
    <t>Höjning 8,1 %</t>
  </si>
  <si>
    <t>Höjning 25 %</t>
  </si>
  <si>
    <t>Höjning 18 %</t>
  </si>
  <si>
    <t>Förbrukningsinventarier</t>
  </si>
  <si>
    <t>Årlig genomsnittlig avsättning enligt underhållsplan (50 år)</t>
  </si>
  <si>
    <t>Unh Hissinstallationer</t>
  </si>
  <si>
    <t>Unh Bostad</t>
  </si>
  <si>
    <t>Juridiskt konsultarvode</t>
  </si>
  <si>
    <t>Resultat</t>
  </si>
  <si>
    <t>Städning, beställningar</t>
  </si>
  <si>
    <t>Klottersanering</t>
  </si>
  <si>
    <t>Obligatorisk vent.kontr (OVK)</t>
  </si>
  <si>
    <t>Myndighetstillsyn</t>
  </si>
  <si>
    <t>Serviceavtal, övriga</t>
  </si>
  <si>
    <t>Unh Fastighetsgemens. utrymmen</t>
  </si>
  <si>
    <t>Unh Tvättutrustning</t>
  </si>
  <si>
    <t>Unh Låsinstallationer</t>
  </si>
  <si>
    <t>Unh Elinstallationer</t>
  </si>
  <si>
    <t>Unh Renhållningsinstallationer</t>
  </si>
  <si>
    <t>Fastighetsskatt/-avgift</t>
  </si>
  <si>
    <t>Förbrukningsmateriel</t>
  </si>
  <si>
    <t>Kontorsmateriel, trycksaker</t>
  </si>
  <si>
    <t>Datakommunikation</t>
  </si>
  <si>
    <t>Porto</t>
  </si>
  <si>
    <t>Försäkringspremier</t>
  </si>
  <si>
    <t>Övriga förvaltningskostnader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</si>
</sst>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_ ;[Red]\-#,##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3" fontId="0" fillId="0" borderId="2" xfId="0" applyNumberFormat="1" applyBorder="1"/>
    <xf numFmtId="1" fontId="1" fillId="0" borderId="2" xfId="0" applyNumberFormat="1" applyFont="1" applyBorder="1"/>
    <xf numFmtId="0" fontId="0" fillId="0" borderId="4" xfId="0" applyBorder="1"/>
    <xf numFmtId="0" fontId="3" fillId="0" borderId="4" xfId="0" applyFont="1" applyBorder="1"/>
    <xf numFmtId="0" fontId="2" fillId="0" borderId="4" xfId="0" applyFont="1" applyBorder="1"/>
    <xf numFmtId="0" fontId="5" fillId="0" borderId="6" xfId="0" applyFont="1" applyBorder="1"/>
    <xf numFmtId="3" fontId="0" fillId="0" borderId="7" xfId="0" applyNumberFormat="1" applyBorder="1"/>
    <xf numFmtId="3" fontId="1" fillId="0" borderId="7" xfId="0" applyNumberFormat="1" applyFont="1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4" fontId="6" fillId="0" borderId="0" xfId="0" applyNumberFormat="1" applyFont="1"/>
    <xf numFmtId="0" fontId="8" fillId="0" borderId="0" xfId="0" applyFont="1"/>
    <xf numFmtId="3" fontId="6" fillId="0" borderId="0" xfId="0" applyNumberFormat="1" applyFont="1"/>
    <xf numFmtId="3" fontId="7" fillId="0" borderId="0" xfId="0" applyNumberFormat="1" applyFont="1"/>
    <xf numFmtId="3" fontId="0" fillId="2" borderId="0" xfId="0" applyNumberFormat="1" applyFill="1"/>
    <xf numFmtId="3" fontId="7" fillId="2" borderId="0" xfId="0" applyNumberFormat="1" applyFont="1" applyFill="1"/>
    <xf numFmtId="3" fontId="0" fillId="2" borderId="0" xfId="0" applyNumberFormat="1" applyFill="1" applyAlignment="1">
      <alignment horizontal="right"/>
    </xf>
    <xf numFmtId="0" fontId="9" fillId="0" borderId="0" xfId="0" applyFont="1"/>
    <xf numFmtId="0" fontId="1" fillId="2" borderId="3" xfId="0" applyFont="1" applyFill="1" applyBorder="1"/>
    <xf numFmtId="0" fontId="0" fillId="2" borderId="5" xfId="0" applyFill="1" applyBorder="1"/>
    <xf numFmtId="3" fontId="0" fillId="2" borderId="5" xfId="0" applyNumberFormat="1" applyFill="1" applyBorder="1"/>
    <xf numFmtId="3" fontId="1" fillId="2" borderId="5" xfId="0" applyNumberFormat="1" applyFont="1" applyFill="1" applyBorder="1"/>
    <xf numFmtId="3" fontId="1" fillId="2" borderId="8" xfId="0" applyNumberFormat="1" applyFont="1" applyFill="1" applyBorder="1"/>
    <xf numFmtId="0" fontId="1" fillId="0" borderId="4" xfId="0" applyFont="1" applyBorder="1"/>
    <xf numFmtId="0" fontId="10" fillId="0" borderId="4" xfId="0" applyFont="1" applyBorder="1"/>
    <xf numFmtId="3" fontId="11" fillId="0" borderId="0" xfId="0" applyNumberFormat="1" applyFont="1"/>
    <xf numFmtId="3" fontId="12" fillId="0" borderId="0" xfId="0" applyNumberFormat="1" applyFont="1"/>
    <xf numFmtId="3" fontId="12" fillId="2" borderId="5" xfId="0" applyNumberFormat="1" applyFont="1" applyFill="1" applyBorder="1"/>
    <xf numFmtId="3" fontId="11" fillId="0" borderId="7" xfId="0" applyNumberFormat="1" applyFont="1" applyBorder="1"/>
    <xf numFmtId="3" fontId="12" fillId="0" borderId="7" xfId="0" applyNumberFormat="1" applyFont="1" applyBorder="1"/>
    <xf numFmtId="3" fontId="12" fillId="2" borderId="8" xfId="0" applyNumberFormat="1" applyFont="1" applyFill="1" applyBorder="1"/>
    <xf numFmtId="0" fontId="10" fillId="0" borderId="6" xfId="0" applyFont="1" applyBorder="1"/>
    <xf numFmtId="0" fontId="12" fillId="0" borderId="4" xfId="0" applyFont="1" applyBorder="1"/>
    <xf numFmtId="3" fontId="11" fillId="2" borderId="5" xfId="0" applyNumberFormat="1" applyFont="1" applyFill="1" applyBorder="1"/>
    <xf numFmtId="164" fontId="1" fillId="0" borderId="0" xfId="0" applyNumberFormat="1" applyFont="1"/>
    <xf numFmtId="164" fontId="1" fillId="2" borderId="5" xfId="0" applyNumberFormat="1" applyFont="1" applyFill="1" applyBorder="1"/>
    <xf numFmtId="165" fontId="12" fillId="0" borderId="0" xfId="0" applyNumberFormat="1" applyFont="1"/>
    <xf numFmtId="165" fontId="12" fillId="2" borderId="5" xfId="0" applyNumberFormat="1" applyFont="1" applyFill="1" applyBorder="1"/>
    <xf numFmtId="165" fontId="1" fillId="0" borderId="0" xfId="0" applyNumberFormat="1" applyFont="1"/>
    <xf numFmtId="165" fontId="1" fillId="2" borderId="5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0" fillId="2" borderId="0" xfId="0" applyFill="1"/>
    <xf numFmtId="3" fontId="6" fillId="2" borderId="0" xfId="0" applyNumberFormat="1" applyFont="1" applyFill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left"/>
    </xf>
    <xf numFmtId="0" fontId="14" fillId="0" borderId="0" xfId="0" applyFont="1"/>
    <xf numFmtId="3" fontId="12" fillId="2" borderId="5" xfId="0" applyNumberFormat="1" applyFont="1" applyFill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5" fontId="12" fillId="2" borderId="5" xfId="0" applyNumberFormat="1" applyFont="1" applyFill="1" applyBorder="1" applyAlignment="1">
      <alignment horizontal="right"/>
    </xf>
    <xf numFmtId="3" fontId="15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2"/>
  <sheetViews>
    <sheetView tabSelected="1" workbookViewId="0">
      <pane ySplit="4" topLeftCell="A116" activePane="bottomLeft" state="frozen"/>
      <selection pane="bottomLeft" activeCell="C141" sqref="C141"/>
    </sheetView>
  </sheetViews>
  <sheetFormatPr defaultRowHeight="15" x14ac:dyDescent="0.25"/>
  <cols>
    <col min="1" max="1" width="5" bestFit="1" customWidth="1"/>
    <col min="2" max="2" width="52" customWidth="1"/>
    <col min="3" max="3" width="12.7109375" customWidth="1"/>
    <col min="4" max="4" width="12.7109375" bestFit="1" customWidth="1"/>
    <col min="5" max="5" width="12.140625" bestFit="1" customWidth="1"/>
    <col min="6" max="6" width="13.42578125" bestFit="1" customWidth="1"/>
    <col min="7" max="7" width="47.5703125" customWidth="1"/>
  </cols>
  <sheetData>
    <row r="1" spans="1:7" x14ac:dyDescent="0.25">
      <c r="B1" s="16" t="s">
        <v>136</v>
      </c>
      <c r="C1" s="16"/>
      <c r="D1" s="3"/>
    </row>
    <row r="2" spans="1:7" x14ac:dyDescent="0.25">
      <c r="B2" s="3" t="s">
        <v>96</v>
      </c>
      <c r="C2" s="3"/>
    </row>
    <row r="3" spans="1:7" x14ac:dyDescent="0.25">
      <c r="C3" s="4" t="s">
        <v>193</v>
      </c>
      <c r="D3" s="4" t="s">
        <v>97</v>
      </c>
      <c r="E3" s="4" t="s">
        <v>2</v>
      </c>
      <c r="F3" s="47" t="s">
        <v>1</v>
      </c>
      <c r="G3" s="4" t="s">
        <v>3</v>
      </c>
    </row>
    <row r="4" spans="1:7" x14ac:dyDescent="0.25">
      <c r="C4" s="3">
        <v>2021</v>
      </c>
      <c r="D4" s="4" t="s">
        <v>0</v>
      </c>
      <c r="E4" s="4">
        <v>2022</v>
      </c>
      <c r="F4" s="48">
        <v>2023</v>
      </c>
    </row>
    <row r="5" spans="1:7" x14ac:dyDescent="0.25">
      <c r="A5" s="15"/>
      <c r="B5" s="16" t="s">
        <v>49</v>
      </c>
      <c r="C5" s="16"/>
      <c r="D5" s="15"/>
      <c r="F5" s="49"/>
    </row>
    <row r="6" spans="1:7" x14ac:dyDescent="0.25">
      <c r="A6" s="15">
        <v>3011</v>
      </c>
      <c r="B6" s="15" t="s">
        <v>137</v>
      </c>
      <c r="C6" s="19">
        <v>238676</v>
      </c>
      <c r="D6" s="19">
        <v>141870.51999999999</v>
      </c>
      <c r="E6" s="1">
        <v>212962.52</v>
      </c>
      <c r="F6" s="21">
        <v>224000</v>
      </c>
      <c r="G6" t="s">
        <v>183</v>
      </c>
    </row>
    <row r="7" spans="1:7" x14ac:dyDescent="0.25">
      <c r="A7" s="15">
        <v>3013</v>
      </c>
      <c r="B7" s="15" t="s">
        <v>121</v>
      </c>
      <c r="C7" s="19">
        <v>43750</v>
      </c>
      <c r="D7" s="19">
        <v>15756</v>
      </c>
      <c r="E7" s="1">
        <v>26256</v>
      </c>
      <c r="F7" s="21">
        <v>36000</v>
      </c>
    </row>
    <row r="8" spans="1:7" x14ac:dyDescent="0.25">
      <c r="A8" s="15">
        <v>3016</v>
      </c>
      <c r="B8" s="15" t="s">
        <v>122</v>
      </c>
      <c r="C8" s="19">
        <v>0</v>
      </c>
      <c r="D8" s="19">
        <v>18000</v>
      </c>
      <c r="E8" s="1">
        <v>27000</v>
      </c>
      <c r="F8" s="21">
        <v>27000</v>
      </c>
    </row>
    <row r="9" spans="1:7" x14ac:dyDescent="0.25">
      <c r="A9" s="15">
        <v>3021</v>
      </c>
      <c r="B9" s="15" t="s">
        <v>50</v>
      </c>
      <c r="C9" s="19">
        <v>2481492</v>
      </c>
      <c r="D9" s="19">
        <v>1654328</v>
      </c>
      <c r="E9" s="19">
        <v>2481492</v>
      </c>
      <c r="F9" s="50">
        <v>2482000</v>
      </c>
    </row>
    <row r="10" spans="1:7" x14ac:dyDescent="0.25">
      <c r="A10" s="15">
        <v>3070</v>
      </c>
      <c r="B10" s="15" t="s">
        <v>51</v>
      </c>
      <c r="C10" s="19">
        <v>78960</v>
      </c>
      <c r="D10" s="19">
        <v>52640</v>
      </c>
      <c r="E10" s="1">
        <v>78960</v>
      </c>
      <c r="F10" s="21">
        <v>79000</v>
      </c>
    </row>
    <row r="11" spans="1:7" x14ac:dyDescent="0.25">
      <c r="A11" s="15"/>
      <c r="B11" s="16" t="s">
        <v>52</v>
      </c>
      <c r="C11" s="20">
        <f>SUM(C6:C10)</f>
        <v>2842878</v>
      </c>
      <c r="D11" s="20">
        <f>SUM(D6:D10)</f>
        <v>1882594.52</v>
      </c>
      <c r="E11" s="20">
        <f>SUM(E6:E10)</f>
        <v>2826670.52</v>
      </c>
      <c r="F11" s="22">
        <f>SUM(F6:F10)</f>
        <v>2848000</v>
      </c>
    </row>
    <row r="12" spans="1:7" x14ac:dyDescent="0.25">
      <c r="A12" s="15"/>
      <c r="B12" s="15"/>
      <c r="C12" s="19"/>
      <c r="D12" s="19"/>
      <c r="E12" s="1"/>
      <c r="F12" s="21"/>
    </row>
    <row r="13" spans="1:7" x14ac:dyDescent="0.25">
      <c r="A13" s="15">
        <v>3541</v>
      </c>
      <c r="B13" s="15" t="s">
        <v>123</v>
      </c>
      <c r="C13" s="19">
        <v>1440</v>
      </c>
      <c r="D13" s="19">
        <v>180</v>
      </c>
      <c r="E13" s="19">
        <v>1380</v>
      </c>
      <c r="F13" s="50">
        <v>0</v>
      </c>
    </row>
    <row r="14" spans="1:7" x14ac:dyDescent="0.25">
      <c r="A14" s="15">
        <v>3591</v>
      </c>
      <c r="B14" s="15" t="s">
        <v>138</v>
      </c>
      <c r="C14" s="19">
        <v>15650</v>
      </c>
      <c r="D14" s="19">
        <v>4650</v>
      </c>
      <c r="E14" s="1">
        <v>4650</v>
      </c>
      <c r="F14" s="21">
        <v>15000</v>
      </c>
    </row>
    <row r="15" spans="1:7" x14ac:dyDescent="0.25">
      <c r="A15" s="15">
        <v>3595</v>
      </c>
      <c r="B15" s="15" t="s">
        <v>53</v>
      </c>
      <c r="C15" s="19">
        <v>0</v>
      </c>
      <c r="D15" s="19">
        <v>500</v>
      </c>
      <c r="E15" s="1">
        <v>500</v>
      </c>
      <c r="F15" s="21">
        <v>0</v>
      </c>
    </row>
    <row r="16" spans="1:7" x14ac:dyDescent="0.25">
      <c r="A16" s="15">
        <v>3671</v>
      </c>
      <c r="B16" s="15" t="s">
        <v>54</v>
      </c>
      <c r="C16" s="19">
        <v>0</v>
      </c>
      <c r="D16" s="19">
        <v>28730</v>
      </c>
      <c r="E16" s="1">
        <v>30420</v>
      </c>
      <c r="F16" s="21">
        <v>32000</v>
      </c>
    </row>
    <row r="17" spans="1:6" x14ac:dyDescent="0.25">
      <c r="A17" s="15">
        <v>3672</v>
      </c>
      <c r="B17" s="15" t="s">
        <v>55</v>
      </c>
      <c r="C17" s="19">
        <v>0</v>
      </c>
      <c r="D17" s="19">
        <v>7975</v>
      </c>
      <c r="E17" s="1">
        <v>16673.5</v>
      </c>
      <c r="F17" s="21">
        <v>18000</v>
      </c>
    </row>
    <row r="18" spans="1:6" x14ac:dyDescent="0.25">
      <c r="A18" s="15">
        <v>3673</v>
      </c>
      <c r="B18" s="15" t="s">
        <v>112</v>
      </c>
      <c r="C18" s="19">
        <v>21936</v>
      </c>
      <c r="D18" s="19">
        <v>15692</v>
      </c>
      <c r="E18" s="1">
        <v>22534.5</v>
      </c>
      <c r="F18" s="21">
        <v>24000</v>
      </c>
    </row>
    <row r="19" spans="1:6" x14ac:dyDescent="0.25">
      <c r="A19" s="15">
        <v>3740</v>
      </c>
      <c r="B19" s="15" t="s">
        <v>113</v>
      </c>
      <c r="C19" s="19">
        <v>-1.61</v>
      </c>
      <c r="D19" s="19">
        <v>19.22</v>
      </c>
      <c r="E19" s="1">
        <v>24</v>
      </c>
      <c r="F19" s="21">
        <v>0</v>
      </c>
    </row>
    <row r="20" spans="1:6" x14ac:dyDescent="0.25">
      <c r="A20" s="15">
        <v>3999</v>
      </c>
      <c r="B20" s="15" t="s">
        <v>139</v>
      </c>
      <c r="C20" s="19">
        <v>3670.68</v>
      </c>
      <c r="D20" s="19">
        <f>3845-2142</f>
        <v>1703</v>
      </c>
      <c r="E20" s="19">
        <v>4995</v>
      </c>
      <c r="F20" s="50">
        <v>0</v>
      </c>
    </row>
    <row r="21" spans="1:6" x14ac:dyDescent="0.25">
      <c r="A21" s="15"/>
      <c r="B21" s="16" t="s">
        <v>56</v>
      </c>
      <c r="C21" s="20">
        <f>SUM(C13:C20)</f>
        <v>42695.07</v>
      </c>
      <c r="D21" s="20">
        <f>SUM(D13:D20)</f>
        <v>59449.22</v>
      </c>
      <c r="E21" s="20">
        <f t="shared" ref="E21:F21" si="0">SUM(E13:E20)</f>
        <v>81177</v>
      </c>
      <c r="F21" s="22">
        <f t="shared" si="0"/>
        <v>89000</v>
      </c>
    </row>
    <row r="22" spans="1:6" x14ac:dyDescent="0.25">
      <c r="A22" s="15"/>
      <c r="B22" s="15"/>
      <c r="C22" s="19"/>
      <c r="D22" s="19"/>
      <c r="E22" s="19"/>
      <c r="F22" s="50"/>
    </row>
    <row r="23" spans="1:6" x14ac:dyDescent="0.25">
      <c r="A23" s="15"/>
      <c r="B23" s="16" t="s">
        <v>57</v>
      </c>
      <c r="C23" s="20">
        <f>C11+C21</f>
        <v>2885573.07</v>
      </c>
      <c r="D23" s="20">
        <f>D11+D21</f>
        <v>1942043.74</v>
      </c>
      <c r="E23" s="20">
        <f t="shared" ref="E23:F23" si="1">E11+E21</f>
        <v>2907847.52</v>
      </c>
      <c r="F23" s="22">
        <f t="shared" si="1"/>
        <v>2937000</v>
      </c>
    </row>
    <row r="24" spans="1:6" x14ac:dyDescent="0.25">
      <c r="A24" s="15"/>
      <c r="B24" s="15"/>
      <c r="C24" s="19"/>
      <c r="D24" s="19"/>
      <c r="E24" s="1"/>
      <c r="F24" s="21"/>
    </row>
    <row r="25" spans="1:6" x14ac:dyDescent="0.25">
      <c r="A25" s="15"/>
      <c r="B25" s="16" t="s">
        <v>58</v>
      </c>
      <c r="C25" s="20"/>
      <c r="D25" s="19"/>
      <c r="E25" s="1"/>
      <c r="F25" s="21"/>
    </row>
    <row r="26" spans="1:6" x14ac:dyDescent="0.25">
      <c r="A26" s="15">
        <v>4010</v>
      </c>
      <c r="B26" s="15" t="s">
        <v>59</v>
      </c>
      <c r="C26" s="19">
        <v>0</v>
      </c>
      <c r="D26" s="19">
        <v>-6645</v>
      </c>
      <c r="E26" s="19">
        <v>-7024</v>
      </c>
      <c r="F26" s="50">
        <v>-10000</v>
      </c>
    </row>
    <row r="27" spans="1:6" x14ac:dyDescent="0.25">
      <c r="A27" s="15">
        <v>4111</v>
      </c>
      <c r="B27" s="15" t="s">
        <v>60</v>
      </c>
      <c r="C27" s="19">
        <v>-49066</v>
      </c>
      <c r="D27" s="19">
        <v>-33184</v>
      </c>
      <c r="E27" s="1">
        <v>-49776</v>
      </c>
      <c r="F27" s="21">
        <v>-52000</v>
      </c>
    </row>
    <row r="28" spans="1:6" x14ac:dyDescent="0.25">
      <c r="A28" s="15">
        <v>4112</v>
      </c>
      <c r="B28" s="15" t="s">
        <v>61</v>
      </c>
      <c r="C28" s="19">
        <v>-17738</v>
      </c>
      <c r="D28" s="19">
        <v>-31093</v>
      </c>
      <c r="E28" s="19">
        <v>-32821</v>
      </c>
      <c r="F28" s="50">
        <v>-35000</v>
      </c>
    </row>
    <row r="29" spans="1:6" x14ac:dyDescent="0.25">
      <c r="A29" s="15">
        <v>4113</v>
      </c>
      <c r="B29" s="15" t="s">
        <v>62</v>
      </c>
      <c r="C29" s="19">
        <v>-16580</v>
      </c>
      <c r="D29" s="19">
        <v>-4323</v>
      </c>
      <c r="E29" s="1">
        <v>-5823</v>
      </c>
      <c r="F29" s="23">
        <v>-6000</v>
      </c>
    </row>
    <row r="30" spans="1:6" x14ac:dyDescent="0.25">
      <c r="A30" s="15">
        <v>4115</v>
      </c>
      <c r="B30" s="15" t="s">
        <v>63</v>
      </c>
      <c r="C30" s="19">
        <v>-9688</v>
      </c>
      <c r="D30" s="19">
        <v>-37940</v>
      </c>
      <c r="E30" s="1">
        <v>-37940</v>
      </c>
      <c r="F30" s="23">
        <v>-40000</v>
      </c>
    </row>
    <row r="31" spans="1:6" x14ac:dyDescent="0.25">
      <c r="A31" s="15">
        <v>4121</v>
      </c>
      <c r="B31" s="15" t="s">
        <v>64</v>
      </c>
      <c r="C31" s="19">
        <v>-83234</v>
      </c>
      <c r="D31" s="19">
        <v>-56309.33</v>
      </c>
      <c r="E31" s="1">
        <v>-84464</v>
      </c>
      <c r="F31" s="21">
        <v>-90000</v>
      </c>
    </row>
    <row r="32" spans="1:6" x14ac:dyDescent="0.25">
      <c r="A32" s="15">
        <v>4122</v>
      </c>
      <c r="B32" s="15" t="s">
        <v>194</v>
      </c>
      <c r="C32" s="19">
        <v>-4901</v>
      </c>
      <c r="D32" s="19">
        <v>0</v>
      </c>
      <c r="E32" s="1">
        <v>0</v>
      </c>
      <c r="F32" s="21">
        <v>0</v>
      </c>
    </row>
    <row r="33" spans="1:7" x14ac:dyDescent="0.25">
      <c r="A33" s="15">
        <v>4123</v>
      </c>
      <c r="B33" s="15" t="s">
        <v>140</v>
      </c>
      <c r="C33" s="19">
        <v>-1718</v>
      </c>
      <c r="D33" s="19">
        <v>-13740</v>
      </c>
      <c r="E33" s="19">
        <v>-13740</v>
      </c>
      <c r="F33" s="21">
        <v>-15000</v>
      </c>
    </row>
    <row r="34" spans="1:7" x14ac:dyDescent="0.25">
      <c r="A34" s="15">
        <v>4124</v>
      </c>
      <c r="B34" s="15" t="s">
        <v>195</v>
      </c>
      <c r="C34" s="19">
        <v>-2378</v>
      </c>
      <c r="D34" s="19">
        <v>0</v>
      </c>
      <c r="E34" s="19">
        <v>0</v>
      </c>
      <c r="F34" s="21">
        <v>0</v>
      </c>
    </row>
    <row r="35" spans="1:7" x14ac:dyDescent="0.25">
      <c r="A35" s="15">
        <v>4141</v>
      </c>
      <c r="B35" s="15" t="s">
        <v>196</v>
      </c>
      <c r="C35" s="19">
        <v>-109713</v>
      </c>
      <c r="D35" s="19">
        <v>0</v>
      </c>
      <c r="E35" s="19">
        <v>0</v>
      </c>
      <c r="F35" s="21">
        <v>0</v>
      </c>
    </row>
    <row r="36" spans="1:7" x14ac:dyDescent="0.25">
      <c r="A36" s="15">
        <v>4144</v>
      </c>
      <c r="B36" s="15" t="s">
        <v>197</v>
      </c>
      <c r="C36" s="19">
        <v>-200</v>
      </c>
      <c r="D36" s="19">
        <v>0</v>
      </c>
      <c r="E36" s="19">
        <v>0</v>
      </c>
      <c r="F36" s="21">
        <v>0</v>
      </c>
    </row>
    <row r="37" spans="1:7" x14ac:dyDescent="0.25">
      <c r="A37" s="15">
        <v>4160</v>
      </c>
      <c r="B37" s="15" t="s">
        <v>141</v>
      </c>
      <c r="C37" s="19">
        <v>-4163</v>
      </c>
      <c r="D37" s="19">
        <v>-6675</v>
      </c>
      <c r="E37" s="19">
        <f>-4688*2</f>
        <v>-9376</v>
      </c>
      <c r="F37" s="21">
        <v>-10000</v>
      </c>
    </row>
    <row r="38" spans="1:7" x14ac:dyDescent="0.25">
      <c r="A38" s="15">
        <v>4161</v>
      </c>
      <c r="B38" s="15" t="s">
        <v>198</v>
      </c>
      <c r="C38" s="19">
        <v>-6736</v>
      </c>
      <c r="D38" s="19">
        <v>0</v>
      </c>
      <c r="E38" s="19">
        <v>0</v>
      </c>
      <c r="F38" s="21">
        <v>0</v>
      </c>
    </row>
    <row r="39" spans="1:7" x14ac:dyDescent="0.25">
      <c r="A39" s="15">
        <v>4199</v>
      </c>
      <c r="B39" s="15" t="s">
        <v>114</v>
      </c>
      <c r="C39" s="19">
        <v>-26327</v>
      </c>
      <c r="D39" s="19">
        <v>-16250</v>
      </c>
      <c r="E39" s="19">
        <v>-24375</v>
      </c>
      <c r="F39" s="21">
        <v>-25000</v>
      </c>
      <c r="G39" t="s">
        <v>184</v>
      </c>
    </row>
    <row r="40" spans="1:7" x14ac:dyDescent="0.25">
      <c r="A40" s="15">
        <v>4611</v>
      </c>
      <c r="B40" s="15" t="s">
        <v>65</v>
      </c>
      <c r="C40" s="19">
        <v>-176651</v>
      </c>
      <c r="D40" s="19">
        <v>-148470</v>
      </c>
      <c r="E40" s="19">
        <v>-245375</v>
      </c>
      <c r="F40" s="21">
        <v>-368000</v>
      </c>
      <c r="G40" t="s">
        <v>129</v>
      </c>
    </row>
    <row r="41" spans="1:7" x14ac:dyDescent="0.25">
      <c r="A41" s="15">
        <v>4623</v>
      </c>
      <c r="B41" s="15" t="s">
        <v>66</v>
      </c>
      <c r="C41" s="19">
        <v>-716509</v>
      </c>
      <c r="D41" s="19">
        <v>-434082</v>
      </c>
      <c r="E41" s="19">
        <v>-741677</v>
      </c>
      <c r="F41" s="21">
        <v>-802000</v>
      </c>
      <c r="G41" t="s">
        <v>185</v>
      </c>
    </row>
    <row r="42" spans="1:7" x14ac:dyDescent="0.25">
      <c r="A42" s="15">
        <v>4630</v>
      </c>
      <c r="B42" s="15" t="s">
        <v>67</v>
      </c>
      <c r="C42" s="19">
        <v>-121415</v>
      </c>
      <c r="D42" s="19">
        <v>-82461.33</v>
      </c>
      <c r="E42" s="19">
        <v>-128927.34</v>
      </c>
      <c r="F42" s="50">
        <v>-161000</v>
      </c>
      <c r="G42" t="s">
        <v>186</v>
      </c>
    </row>
    <row r="43" spans="1:7" x14ac:dyDescent="0.25">
      <c r="A43" s="15">
        <v>4640</v>
      </c>
      <c r="B43" s="15" t="s">
        <v>68</v>
      </c>
      <c r="C43" s="19">
        <v>-51921</v>
      </c>
      <c r="D43" s="19">
        <v>-38393.33</v>
      </c>
      <c r="E43" s="19">
        <v>-58605.98</v>
      </c>
      <c r="F43" s="21">
        <v>-69000</v>
      </c>
      <c r="G43" t="s">
        <v>187</v>
      </c>
    </row>
    <row r="44" spans="1:7" x14ac:dyDescent="0.25">
      <c r="A44" s="15">
        <v>4641</v>
      </c>
      <c r="B44" s="15" t="s">
        <v>180</v>
      </c>
      <c r="C44" s="19">
        <v>-35813</v>
      </c>
      <c r="D44" s="19">
        <v>-10596</v>
      </c>
      <c r="E44" s="19">
        <v>-25990</v>
      </c>
      <c r="F44" s="21">
        <v>-28000</v>
      </c>
    </row>
    <row r="45" spans="1:7" x14ac:dyDescent="0.25">
      <c r="A45" s="15">
        <v>4760</v>
      </c>
      <c r="B45" s="15" t="s">
        <v>142</v>
      </c>
      <c r="C45" s="19">
        <v>-15750</v>
      </c>
      <c r="D45" s="19">
        <v>-12132</v>
      </c>
      <c r="E45" s="19">
        <v>-16188</v>
      </c>
      <c r="F45" s="21">
        <v>-18000</v>
      </c>
    </row>
    <row r="46" spans="1:7" x14ac:dyDescent="0.25">
      <c r="A46" s="15">
        <v>4761</v>
      </c>
      <c r="B46" s="15" t="s">
        <v>124</v>
      </c>
      <c r="C46" s="19">
        <v>-77780</v>
      </c>
      <c r="D46" s="19">
        <v>-65800</v>
      </c>
      <c r="E46" s="19">
        <v>-78960</v>
      </c>
      <c r="F46" s="21">
        <v>-80000</v>
      </c>
    </row>
    <row r="47" spans="1:7" x14ac:dyDescent="0.25">
      <c r="A47" s="15"/>
      <c r="B47" s="16" t="s">
        <v>69</v>
      </c>
      <c r="C47" s="20">
        <f>SUM(C26:C46)</f>
        <v>-1528281</v>
      </c>
      <c r="D47" s="20">
        <f>SUM(D26:D46)</f>
        <v>-998093.99</v>
      </c>
      <c r="E47" s="20">
        <f t="shared" ref="E47:F47" si="2">SUM(E26:E46)</f>
        <v>-1561062.32</v>
      </c>
      <c r="F47" s="22">
        <f t="shared" si="2"/>
        <v>-1809000</v>
      </c>
    </row>
    <row r="48" spans="1:7" x14ac:dyDescent="0.25">
      <c r="A48" s="15"/>
      <c r="B48" s="15"/>
      <c r="C48" s="19"/>
      <c r="D48" s="19"/>
      <c r="E48" s="19"/>
      <c r="F48" s="21"/>
    </row>
    <row r="49" spans="1:6" x14ac:dyDescent="0.25">
      <c r="A49" s="15">
        <v>4331</v>
      </c>
      <c r="B49" s="15" t="s">
        <v>143</v>
      </c>
      <c r="C49" s="19">
        <v>0</v>
      </c>
      <c r="D49" s="19">
        <v>-4215</v>
      </c>
      <c r="E49" s="1">
        <v>-4215</v>
      </c>
      <c r="F49" s="21"/>
    </row>
    <row r="50" spans="1:6" x14ac:dyDescent="0.25">
      <c r="A50" s="15">
        <v>4334</v>
      </c>
      <c r="B50" s="15" t="s">
        <v>144</v>
      </c>
      <c r="C50" s="19">
        <v>0</v>
      </c>
      <c r="D50" s="19">
        <v>-2958</v>
      </c>
      <c r="E50" s="19">
        <v>-4424</v>
      </c>
      <c r="F50" s="50"/>
    </row>
    <row r="51" spans="1:6" x14ac:dyDescent="0.25">
      <c r="A51" s="15">
        <v>4335</v>
      </c>
      <c r="B51" s="15" t="s">
        <v>125</v>
      </c>
      <c r="C51" s="19">
        <v>0</v>
      </c>
      <c r="D51" s="19">
        <v>-6900</v>
      </c>
      <c r="E51" s="19">
        <v>-6900</v>
      </c>
      <c r="F51" s="50"/>
    </row>
    <row r="52" spans="1:6" x14ac:dyDescent="0.25">
      <c r="A52" s="15">
        <v>4343</v>
      </c>
      <c r="B52" s="15" t="s">
        <v>115</v>
      </c>
      <c r="C52" s="19">
        <v>0</v>
      </c>
      <c r="D52" s="19">
        <v>-5841</v>
      </c>
      <c r="E52" s="1">
        <v>-5841</v>
      </c>
      <c r="F52" s="21"/>
    </row>
    <row r="53" spans="1:6" x14ac:dyDescent="0.25">
      <c r="A53" s="15">
        <v>4344</v>
      </c>
      <c r="B53" s="15" t="s">
        <v>126</v>
      </c>
      <c r="C53" s="19">
        <v>0</v>
      </c>
      <c r="D53" s="19">
        <v>-42028</v>
      </c>
      <c r="E53" s="1">
        <v>-42028</v>
      </c>
      <c r="F53" s="21"/>
    </row>
    <row r="54" spans="1:6" x14ac:dyDescent="0.25">
      <c r="A54" s="15">
        <v>4346</v>
      </c>
      <c r="B54" s="15" t="s">
        <v>127</v>
      </c>
      <c r="C54" s="19">
        <v>0</v>
      </c>
      <c r="D54" s="19">
        <v>-10451</v>
      </c>
      <c r="E54" s="19">
        <v>-10451</v>
      </c>
      <c r="F54" s="21"/>
    </row>
    <row r="55" spans="1:6" x14ac:dyDescent="0.25">
      <c r="A55" s="15">
        <v>4353</v>
      </c>
      <c r="B55" s="15" t="s">
        <v>116</v>
      </c>
      <c r="C55" s="19">
        <v>0</v>
      </c>
      <c r="D55" s="19">
        <v>-4708</v>
      </c>
      <c r="E55" s="19">
        <v>-4708</v>
      </c>
      <c r="F55" s="21"/>
    </row>
    <row r="56" spans="1:6" x14ac:dyDescent="0.25">
      <c r="A56" s="15">
        <v>4390</v>
      </c>
      <c r="B56" s="15" t="s">
        <v>128</v>
      </c>
      <c r="C56" s="19">
        <v>0</v>
      </c>
      <c r="D56" s="19">
        <v>-13957</v>
      </c>
      <c r="E56" s="19">
        <v>-17360</v>
      </c>
      <c r="F56" s="21"/>
    </row>
    <row r="57" spans="1:6" x14ac:dyDescent="0.25">
      <c r="A57" s="15">
        <v>4399</v>
      </c>
      <c r="B57" s="15" t="s">
        <v>70</v>
      </c>
      <c r="C57" s="19">
        <v>-96432</v>
      </c>
      <c r="D57" s="19">
        <v>-4455</v>
      </c>
      <c r="E57" s="19">
        <v>-4455</v>
      </c>
      <c r="F57" s="21">
        <v>-100000</v>
      </c>
    </row>
    <row r="58" spans="1:6" x14ac:dyDescent="0.25">
      <c r="A58" s="15">
        <v>4510</v>
      </c>
      <c r="B58" s="15" t="s">
        <v>191</v>
      </c>
      <c r="C58" s="19">
        <v>0</v>
      </c>
      <c r="D58" s="19">
        <v>0</v>
      </c>
      <c r="E58" s="19">
        <v>0</v>
      </c>
      <c r="F58" s="21">
        <v>-10000</v>
      </c>
    </row>
    <row r="59" spans="1:6" x14ac:dyDescent="0.25">
      <c r="A59" s="15">
        <v>4531</v>
      </c>
      <c r="B59" s="15" t="s">
        <v>199</v>
      </c>
      <c r="C59" s="19">
        <v>-17774</v>
      </c>
      <c r="D59" s="19">
        <v>0</v>
      </c>
      <c r="E59" s="19">
        <v>0</v>
      </c>
      <c r="F59" s="21">
        <v>0</v>
      </c>
    </row>
    <row r="60" spans="1:6" x14ac:dyDescent="0.25">
      <c r="A60" s="15">
        <v>4534</v>
      </c>
      <c r="B60" s="15" t="s">
        <v>200</v>
      </c>
      <c r="C60" s="19">
        <v>-16617</v>
      </c>
      <c r="D60" s="19">
        <v>0</v>
      </c>
      <c r="E60" s="19">
        <v>0</v>
      </c>
      <c r="F60" s="21">
        <v>0</v>
      </c>
    </row>
    <row r="61" spans="1:6" x14ac:dyDescent="0.25">
      <c r="A61" s="15">
        <v>4535</v>
      </c>
      <c r="B61" s="15" t="s">
        <v>201</v>
      </c>
      <c r="C61" s="19">
        <v>-26075</v>
      </c>
      <c r="D61" s="19">
        <v>0</v>
      </c>
      <c r="E61" s="19">
        <v>0</v>
      </c>
      <c r="F61" s="21">
        <v>0</v>
      </c>
    </row>
    <row r="62" spans="1:6" x14ac:dyDescent="0.25">
      <c r="A62" s="15">
        <v>4541</v>
      </c>
      <c r="B62" s="15" t="s">
        <v>145</v>
      </c>
      <c r="C62" s="19">
        <v>-11759</v>
      </c>
      <c r="D62" s="19">
        <v>-109409</v>
      </c>
      <c r="E62" s="19">
        <v>-109409</v>
      </c>
      <c r="F62" s="50">
        <v>0</v>
      </c>
    </row>
    <row r="63" spans="1:6" x14ac:dyDescent="0.25">
      <c r="A63" s="15">
        <v>4542</v>
      </c>
      <c r="B63" s="15" t="s">
        <v>181</v>
      </c>
      <c r="C63" s="19">
        <v>0</v>
      </c>
      <c r="D63" s="19">
        <v>0</v>
      </c>
      <c r="E63" s="19">
        <v>-237500</v>
      </c>
      <c r="F63" s="50">
        <v>0</v>
      </c>
    </row>
    <row r="64" spans="1:6" x14ac:dyDescent="0.25">
      <c r="A64" s="15">
        <v>4543</v>
      </c>
      <c r="B64" s="15" t="s">
        <v>146</v>
      </c>
      <c r="C64" s="19">
        <v>-33188</v>
      </c>
      <c r="D64" s="19">
        <v>0</v>
      </c>
      <c r="E64" s="1">
        <v>-228038</v>
      </c>
      <c r="F64" s="21">
        <v>-900000</v>
      </c>
    </row>
    <row r="65" spans="1:7" x14ac:dyDescent="0.25">
      <c r="A65" s="15">
        <v>4544</v>
      </c>
      <c r="B65" s="15" t="s">
        <v>202</v>
      </c>
      <c r="C65" s="19">
        <v>-121152</v>
      </c>
      <c r="D65" s="19">
        <v>0</v>
      </c>
      <c r="E65" s="1">
        <v>0</v>
      </c>
      <c r="F65" s="21">
        <v>0</v>
      </c>
    </row>
    <row r="66" spans="1:7" x14ac:dyDescent="0.25">
      <c r="A66" s="15">
        <v>4546</v>
      </c>
      <c r="B66" s="15" t="s">
        <v>190</v>
      </c>
      <c r="C66" s="19">
        <v>-28255</v>
      </c>
      <c r="D66" s="19">
        <v>0</v>
      </c>
      <c r="E66" s="1">
        <v>0</v>
      </c>
      <c r="F66" s="21">
        <v>-85000</v>
      </c>
    </row>
    <row r="67" spans="1:7" x14ac:dyDescent="0.25">
      <c r="A67" s="15">
        <v>4547</v>
      </c>
      <c r="B67" s="15" t="s">
        <v>203</v>
      </c>
      <c r="C67" s="19">
        <v>-4623</v>
      </c>
      <c r="D67" s="19">
        <v>0</v>
      </c>
      <c r="E67" s="1">
        <v>0</v>
      </c>
      <c r="F67" s="21">
        <v>0</v>
      </c>
    </row>
    <row r="68" spans="1:7" x14ac:dyDescent="0.25">
      <c r="A68" s="15">
        <v>4551</v>
      </c>
      <c r="B68" s="15" t="s">
        <v>147</v>
      </c>
      <c r="C68" s="19">
        <v>-7892</v>
      </c>
      <c r="D68" s="19">
        <v>0</v>
      </c>
      <c r="E68" s="1">
        <v>-352094</v>
      </c>
      <c r="F68" s="21">
        <v>0</v>
      </c>
    </row>
    <row r="69" spans="1:7" x14ac:dyDescent="0.25">
      <c r="A69" s="15">
        <v>4553</v>
      </c>
      <c r="B69" s="15" t="s">
        <v>148</v>
      </c>
      <c r="C69" s="19">
        <v>-111928</v>
      </c>
      <c r="D69" s="19">
        <v>-363638</v>
      </c>
      <c r="E69" s="19">
        <v>-363638</v>
      </c>
      <c r="F69" s="50">
        <v>-300000</v>
      </c>
    </row>
    <row r="70" spans="1:7" x14ac:dyDescent="0.25">
      <c r="A70" s="15">
        <v>4599</v>
      </c>
      <c r="B70" s="15" t="s">
        <v>149</v>
      </c>
      <c r="C70" s="19">
        <v>-368750</v>
      </c>
      <c r="D70" s="19">
        <v>0</v>
      </c>
      <c r="E70" s="1">
        <v>0</v>
      </c>
      <c r="F70" s="57">
        <v>-100000</v>
      </c>
      <c r="G70" s="53"/>
    </row>
    <row r="71" spans="1:7" x14ac:dyDescent="0.25">
      <c r="A71" s="15"/>
      <c r="B71" s="16" t="s">
        <v>71</v>
      </c>
      <c r="C71" s="20">
        <f>SUM(C49:C70)</f>
        <v>-844445</v>
      </c>
      <c r="D71" s="20">
        <f>SUM(D49:D70)</f>
        <v>-568560</v>
      </c>
      <c r="E71" s="20">
        <f t="shared" ref="E71:F71" si="3">SUM(E49:E70)</f>
        <v>-1391061</v>
      </c>
      <c r="F71" s="22">
        <f t="shared" si="3"/>
        <v>-1495000</v>
      </c>
    </row>
    <row r="72" spans="1:7" x14ac:dyDescent="0.25">
      <c r="A72" s="15"/>
      <c r="B72" s="15"/>
      <c r="C72" s="19"/>
      <c r="D72" s="19"/>
      <c r="E72" s="1"/>
      <c r="F72" s="21"/>
    </row>
    <row r="73" spans="1:7" x14ac:dyDescent="0.25">
      <c r="A73" s="15">
        <v>4711</v>
      </c>
      <c r="B73" s="15" t="s">
        <v>72</v>
      </c>
      <c r="C73" s="19">
        <v>-91116</v>
      </c>
      <c r="D73" s="19">
        <v>-62102.780000000006</v>
      </c>
      <c r="E73" s="19">
        <v>-93614.499999999971</v>
      </c>
      <c r="F73" s="50">
        <v>-103000</v>
      </c>
    </row>
    <row r="74" spans="1:7" x14ac:dyDescent="0.25">
      <c r="A74" s="15">
        <v>4771</v>
      </c>
      <c r="B74" s="15" t="s">
        <v>73</v>
      </c>
      <c r="C74" s="19">
        <v>0</v>
      </c>
      <c r="D74" s="19">
        <v>-25670</v>
      </c>
      <c r="E74" s="1">
        <v>-32580</v>
      </c>
      <c r="F74" s="21">
        <v>-35000</v>
      </c>
    </row>
    <row r="75" spans="1:7" x14ac:dyDescent="0.25">
      <c r="A75" s="15">
        <v>4772</v>
      </c>
      <c r="B75" s="15" t="s">
        <v>74</v>
      </c>
      <c r="C75" s="19">
        <v>0</v>
      </c>
      <c r="D75" s="19">
        <v>-9660</v>
      </c>
      <c r="E75" s="19">
        <v>-17508.75</v>
      </c>
      <c r="F75" s="50">
        <v>-20000</v>
      </c>
    </row>
    <row r="76" spans="1:7" x14ac:dyDescent="0.25">
      <c r="A76" s="15">
        <v>4781</v>
      </c>
      <c r="B76" s="15" t="s">
        <v>75</v>
      </c>
      <c r="C76" s="19">
        <v>-81500</v>
      </c>
      <c r="D76" s="19">
        <v>-37491.75</v>
      </c>
      <c r="E76" s="19">
        <v>-56206.75</v>
      </c>
      <c r="F76" s="21">
        <v>-58000</v>
      </c>
    </row>
    <row r="77" spans="1:7" x14ac:dyDescent="0.25">
      <c r="A77" s="15">
        <v>4782</v>
      </c>
      <c r="B77" s="15" t="s">
        <v>76</v>
      </c>
      <c r="C77" s="19">
        <v>-8571</v>
      </c>
      <c r="D77" s="19">
        <v>-16429.25</v>
      </c>
      <c r="E77" s="19">
        <v>-28511</v>
      </c>
      <c r="F77" s="50">
        <v>-30000</v>
      </c>
    </row>
    <row r="78" spans="1:7" x14ac:dyDescent="0.25">
      <c r="A78" s="15">
        <v>4787</v>
      </c>
      <c r="B78" s="15" t="s">
        <v>150</v>
      </c>
      <c r="C78" s="19">
        <v>0</v>
      </c>
      <c r="D78" s="19">
        <v>-4795</v>
      </c>
      <c r="E78" s="1">
        <v>-8220</v>
      </c>
      <c r="F78" s="21">
        <v>-9000</v>
      </c>
    </row>
    <row r="79" spans="1:7" x14ac:dyDescent="0.25">
      <c r="A79" s="15">
        <v>4794</v>
      </c>
      <c r="B79" s="15" t="s">
        <v>192</v>
      </c>
      <c r="C79" s="19">
        <v>-104</v>
      </c>
      <c r="D79" s="19">
        <v>0</v>
      </c>
      <c r="E79" s="1">
        <v>0</v>
      </c>
      <c r="F79" s="21">
        <v>-15000</v>
      </c>
    </row>
    <row r="80" spans="1:7" x14ac:dyDescent="0.25">
      <c r="A80" s="15">
        <v>4810</v>
      </c>
      <c r="B80" s="15" t="s">
        <v>204</v>
      </c>
      <c r="C80" s="19">
        <v>-140356</v>
      </c>
      <c r="D80" s="19">
        <v>0</v>
      </c>
      <c r="E80" s="1">
        <v>0</v>
      </c>
      <c r="F80" s="21">
        <v>0</v>
      </c>
    </row>
    <row r="81" spans="1:7" x14ac:dyDescent="0.25">
      <c r="A81" s="15">
        <v>4812</v>
      </c>
      <c r="B81" s="15" t="s">
        <v>182</v>
      </c>
      <c r="C81" s="19">
        <v>0</v>
      </c>
      <c r="D81" s="19">
        <v>0</v>
      </c>
      <c r="E81" s="1">
        <f>94*-1519</f>
        <v>-142786</v>
      </c>
      <c r="F81" s="23">
        <v>-145000</v>
      </c>
      <c r="G81" s="53"/>
    </row>
    <row r="82" spans="1:7" x14ac:dyDescent="0.25">
      <c r="A82" s="15">
        <v>4813</v>
      </c>
      <c r="B82" s="15" t="s">
        <v>151</v>
      </c>
      <c r="C82" s="19">
        <v>0</v>
      </c>
      <c r="D82" s="19">
        <v>1084</v>
      </c>
      <c r="E82" s="1">
        <v>1084</v>
      </c>
      <c r="F82" s="21">
        <v>0</v>
      </c>
    </row>
    <row r="83" spans="1:7" x14ac:dyDescent="0.25">
      <c r="A83" s="15"/>
      <c r="B83" s="16" t="s">
        <v>77</v>
      </c>
      <c r="C83" s="20">
        <f>SUM(C73:C82)</f>
        <v>-321647</v>
      </c>
      <c r="D83" s="20">
        <f>SUM(D73:D82)</f>
        <v>-155064.78</v>
      </c>
      <c r="E83" s="20">
        <f t="shared" ref="E83:F83" si="4">SUM(E73:E82)</f>
        <v>-378343</v>
      </c>
      <c r="F83" s="22">
        <f t="shared" si="4"/>
        <v>-415000</v>
      </c>
    </row>
    <row r="84" spans="1:7" x14ac:dyDescent="0.25">
      <c r="A84" s="15"/>
      <c r="B84" s="15"/>
      <c r="C84" s="19"/>
      <c r="D84" s="19"/>
      <c r="E84" s="1"/>
      <c r="F84" s="21"/>
    </row>
    <row r="85" spans="1:7" x14ac:dyDescent="0.25">
      <c r="A85" s="15"/>
      <c r="B85" s="16" t="s">
        <v>78</v>
      </c>
      <c r="C85" s="20">
        <f>C47+C71+C83</f>
        <v>-2694373</v>
      </c>
      <c r="D85" s="20">
        <f>D47+D71+D83</f>
        <v>-1721718.77</v>
      </c>
      <c r="E85" s="20">
        <f t="shared" ref="E85:F85" si="5">E47+E71+E83</f>
        <v>-3330466.3200000003</v>
      </c>
      <c r="F85" s="22">
        <f t="shared" si="5"/>
        <v>-3719000</v>
      </c>
    </row>
    <row r="86" spans="1:7" x14ac:dyDescent="0.25">
      <c r="A86" s="15"/>
      <c r="B86" s="15"/>
      <c r="C86" s="19"/>
      <c r="D86" s="19"/>
      <c r="E86" s="1"/>
      <c r="F86" s="21"/>
    </row>
    <row r="87" spans="1:7" x14ac:dyDescent="0.25">
      <c r="A87" s="15"/>
      <c r="B87" s="18" t="s">
        <v>79</v>
      </c>
      <c r="C87" s="20">
        <f>C23+C85</f>
        <v>191200.06999999983</v>
      </c>
      <c r="D87" s="20">
        <f>D23+D85</f>
        <v>220324.96999999997</v>
      </c>
      <c r="E87" s="20">
        <f t="shared" ref="E87:F87" si="6">E23+E85</f>
        <v>-422618.80000000028</v>
      </c>
      <c r="F87" s="22">
        <f t="shared" si="6"/>
        <v>-782000</v>
      </c>
    </row>
    <row r="88" spans="1:7" x14ac:dyDescent="0.25">
      <c r="A88" s="15"/>
      <c r="B88" s="15"/>
      <c r="C88" s="19"/>
      <c r="D88" s="19"/>
      <c r="E88" s="20"/>
      <c r="F88" s="22"/>
    </row>
    <row r="89" spans="1:7" x14ac:dyDescent="0.25">
      <c r="A89">
        <v>5410</v>
      </c>
      <c r="B89" t="s">
        <v>188</v>
      </c>
      <c r="C89" s="1">
        <v>0</v>
      </c>
      <c r="D89" s="19">
        <v>0</v>
      </c>
      <c r="E89" s="19">
        <v>-3918</v>
      </c>
      <c r="F89" s="50">
        <v>0</v>
      </c>
    </row>
    <row r="90" spans="1:7" x14ac:dyDescent="0.25">
      <c r="A90" s="15">
        <v>5460</v>
      </c>
      <c r="B90" s="15" t="s">
        <v>205</v>
      </c>
      <c r="C90" s="19">
        <v>-699</v>
      </c>
      <c r="D90" s="19">
        <v>0</v>
      </c>
      <c r="E90" s="19">
        <v>0</v>
      </c>
      <c r="F90" s="50">
        <v>0</v>
      </c>
    </row>
    <row r="91" spans="1:7" x14ac:dyDescent="0.25">
      <c r="A91" s="15">
        <v>6061</v>
      </c>
      <c r="B91" s="15" t="s">
        <v>80</v>
      </c>
      <c r="C91" s="19">
        <v>0</v>
      </c>
      <c r="D91" s="19">
        <v>-2613</v>
      </c>
      <c r="E91" s="19">
        <v>-3524</v>
      </c>
      <c r="F91" s="50">
        <v>-3000</v>
      </c>
    </row>
    <row r="92" spans="1:7" x14ac:dyDescent="0.25">
      <c r="A92" s="15">
        <v>6110</v>
      </c>
      <c r="B92" s="15" t="s">
        <v>206</v>
      </c>
      <c r="C92" s="19">
        <v>-935</v>
      </c>
      <c r="D92" s="19">
        <v>0</v>
      </c>
      <c r="E92" s="19">
        <v>0</v>
      </c>
      <c r="F92" s="50">
        <v>0</v>
      </c>
    </row>
    <row r="93" spans="1:7" x14ac:dyDescent="0.25">
      <c r="A93" s="15">
        <v>6210</v>
      </c>
      <c r="B93" s="15" t="s">
        <v>81</v>
      </c>
      <c r="C93" s="19">
        <v>-7621</v>
      </c>
      <c r="D93" s="19">
        <v>-5230.1499999999996</v>
      </c>
      <c r="E93" s="19">
        <v>-6309.1399999999994</v>
      </c>
      <c r="F93" s="50">
        <v>-7000</v>
      </c>
    </row>
    <row r="94" spans="1:7" x14ac:dyDescent="0.25">
      <c r="A94" s="15">
        <v>6230</v>
      </c>
      <c r="B94" s="15" t="s">
        <v>207</v>
      </c>
      <c r="C94" s="19">
        <v>-3414.46</v>
      </c>
      <c r="D94" s="19">
        <v>0</v>
      </c>
      <c r="E94" s="19">
        <v>0</v>
      </c>
      <c r="F94" s="50">
        <v>0</v>
      </c>
    </row>
    <row r="95" spans="1:7" x14ac:dyDescent="0.25">
      <c r="A95" s="15">
        <v>6250</v>
      </c>
      <c r="B95" s="15" t="s">
        <v>208</v>
      </c>
      <c r="C95" s="19">
        <v>-1200</v>
      </c>
      <c r="D95" s="19">
        <v>0</v>
      </c>
      <c r="E95" s="19">
        <v>0</v>
      </c>
      <c r="F95" s="50">
        <v>0</v>
      </c>
    </row>
    <row r="96" spans="1:7" x14ac:dyDescent="0.25">
      <c r="A96" s="15">
        <v>6310</v>
      </c>
      <c r="B96" s="15" t="s">
        <v>209</v>
      </c>
      <c r="C96" s="19">
        <v>-73</v>
      </c>
      <c r="D96" s="19">
        <v>0</v>
      </c>
      <c r="E96" s="19">
        <v>0</v>
      </c>
      <c r="F96" s="50">
        <v>0</v>
      </c>
    </row>
    <row r="97" spans="1:6" x14ac:dyDescent="0.25">
      <c r="A97" s="15">
        <v>6411</v>
      </c>
      <c r="B97" s="15" t="s">
        <v>82</v>
      </c>
      <c r="C97" s="19">
        <v>-71400</v>
      </c>
      <c r="D97" s="19">
        <v>-71926</v>
      </c>
      <c r="E97" s="1">
        <v>-71926</v>
      </c>
      <c r="F97" s="21">
        <v>-79000</v>
      </c>
    </row>
    <row r="98" spans="1:6" x14ac:dyDescent="0.25">
      <c r="A98" s="15">
        <v>6419</v>
      </c>
      <c r="B98" s="15" t="s">
        <v>83</v>
      </c>
      <c r="C98" s="19">
        <v>-22431</v>
      </c>
      <c r="D98" s="19">
        <v>-22605</v>
      </c>
      <c r="E98" s="1">
        <v>-22605</v>
      </c>
      <c r="F98" s="21">
        <v>-25000</v>
      </c>
    </row>
    <row r="99" spans="1:6" x14ac:dyDescent="0.25">
      <c r="A99" s="15">
        <v>6420</v>
      </c>
      <c r="B99" s="15" t="s">
        <v>84</v>
      </c>
      <c r="C99" s="19">
        <v>-15000</v>
      </c>
      <c r="D99" s="19">
        <v>-15000</v>
      </c>
      <c r="E99" s="19">
        <v>-15000</v>
      </c>
      <c r="F99" s="50">
        <v>-17000</v>
      </c>
    </row>
    <row r="100" spans="1:6" x14ac:dyDescent="0.25">
      <c r="A100" s="15">
        <v>6450</v>
      </c>
      <c r="B100" s="15" t="s">
        <v>117</v>
      </c>
      <c r="C100" s="19">
        <v>-453.82</v>
      </c>
      <c r="D100" s="19">
        <v>-2992</v>
      </c>
      <c r="E100" s="19">
        <v>-4488</v>
      </c>
      <c r="F100" s="50">
        <v>-5000</v>
      </c>
    </row>
    <row r="101" spans="1:6" x14ac:dyDescent="0.25">
      <c r="A101" s="15">
        <v>6490</v>
      </c>
      <c r="B101" s="15" t="s">
        <v>210</v>
      </c>
      <c r="C101" s="19">
        <v>-6886</v>
      </c>
      <c r="D101" s="19">
        <v>0</v>
      </c>
      <c r="E101" s="19">
        <v>0</v>
      </c>
      <c r="F101" s="50">
        <v>0</v>
      </c>
    </row>
    <row r="102" spans="1:6" x14ac:dyDescent="0.25">
      <c r="A102" s="15">
        <v>6570</v>
      </c>
      <c r="B102" s="15" t="s">
        <v>85</v>
      </c>
      <c r="C102" s="19">
        <v>-5935.33</v>
      </c>
      <c r="D102" s="19">
        <v>-4898.6499999999996</v>
      </c>
      <c r="E102" s="19">
        <v>-5427.2999999999993</v>
      </c>
      <c r="F102" s="50">
        <v>-5000</v>
      </c>
    </row>
    <row r="103" spans="1:6" x14ac:dyDescent="0.25">
      <c r="A103" s="15">
        <v>6591</v>
      </c>
      <c r="B103" s="15" t="s">
        <v>131</v>
      </c>
      <c r="C103" s="19">
        <v>0</v>
      </c>
      <c r="D103" s="19">
        <v>-800</v>
      </c>
      <c r="E103" s="19">
        <v>-800</v>
      </c>
      <c r="F103" s="50">
        <v>-1000</v>
      </c>
    </row>
    <row r="104" spans="1:6" x14ac:dyDescent="0.25">
      <c r="A104" s="15">
        <v>6980</v>
      </c>
      <c r="B104" s="15" t="s">
        <v>99</v>
      </c>
      <c r="C104" s="19">
        <v>-8050</v>
      </c>
      <c r="D104" s="19">
        <v>-5506</v>
      </c>
      <c r="E104" s="19">
        <v>-8259</v>
      </c>
      <c r="F104" s="50">
        <v>-9000</v>
      </c>
    </row>
    <row r="105" spans="1:6" x14ac:dyDescent="0.25">
      <c r="A105" s="15">
        <v>6990</v>
      </c>
      <c r="B105" s="15" t="s">
        <v>86</v>
      </c>
      <c r="C105" s="19">
        <v>-6440</v>
      </c>
      <c r="D105" s="19">
        <v>-4292.67</v>
      </c>
      <c r="E105" s="19">
        <v>-4919.67</v>
      </c>
      <c r="F105" s="50">
        <v>-5000</v>
      </c>
    </row>
    <row r="106" spans="1:6" x14ac:dyDescent="0.25">
      <c r="A106" s="15"/>
      <c r="B106" s="16" t="s">
        <v>87</v>
      </c>
      <c r="C106" s="20">
        <f>SUM(C89:C105)</f>
        <v>-150538.60999999999</v>
      </c>
      <c r="D106" s="20">
        <f>SUM(D89:D105)</f>
        <v>-135863.47</v>
      </c>
      <c r="E106" s="20">
        <f t="shared" ref="E106:F106" si="7">SUM(E89:E105)</f>
        <v>-147176.11000000002</v>
      </c>
      <c r="F106" s="22">
        <f t="shared" si="7"/>
        <v>-156000</v>
      </c>
    </row>
    <row r="107" spans="1:6" x14ac:dyDescent="0.25">
      <c r="A107" s="15"/>
      <c r="B107" s="15"/>
      <c r="C107" s="19"/>
      <c r="D107" s="19"/>
      <c r="E107" s="20"/>
      <c r="F107" s="22"/>
    </row>
    <row r="108" spans="1:6" x14ac:dyDescent="0.25">
      <c r="A108" s="15"/>
      <c r="B108" s="18" t="s">
        <v>88</v>
      </c>
      <c r="C108" s="20">
        <f>C87+C106</f>
        <v>40661.459999999846</v>
      </c>
      <c r="D108" s="20">
        <f>D87+D106</f>
        <v>84461.499999999971</v>
      </c>
      <c r="E108" s="20">
        <f t="shared" ref="E108:F108" si="8">E87+E106</f>
        <v>-569794.91000000027</v>
      </c>
      <c r="F108" s="22">
        <f t="shared" si="8"/>
        <v>-938000</v>
      </c>
    </row>
    <row r="109" spans="1:6" x14ac:dyDescent="0.25">
      <c r="A109" s="15"/>
      <c r="B109" s="16"/>
      <c r="C109" s="20"/>
      <c r="D109" s="19"/>
      <c r="E109" s="20"/>
      <c r="F109" s="22"/>
    </row>
    <row r="110" spans="1:6" x14ac:dyDescent="0.25">
      <c r="A110" s="15"/>
      <c r="B110" s="16" t="s">
        <v>89</v>
      </c>
      <c r="C110" s="20"/>
      <c r="D110" s="19"/>
      <c r="E110" s="19"/>
      <c r="F110" s="50"/>
    </row>
    <row r="111" spans="1:6" x14ac:dyDescent="0.25">
      <c r="A111" s="15">
        <v>7821</v>
      </c>
      <c r="B111" s="15" t="s">
        <v>152</v>
      </c>
      <c r="C111" s="19">
        <v>-432948</v>
      </c>
      <c r="D111" s="19">
        <v>-288632</v>
      </c>
      <c r="E111" s="19">
        <v>-432948</v>
      </c>
      <c r="F111" s="50">
        <v>-433000</v>
      </c>
    </row>
    <row r="112" spans="1:6" x14ac:dyDescent="0.25">
      <c r="A112" s="15">
        <v>7822</v>
      </c>
      <c r="B112" s="15" t="s">
        <v>153</v>
      </c>
      <c r="C112" s="19">
        <v>-229188</v>
      </c>
      <c r="D112" s="19">
        <v>-152792</v>
      </c>
      <c r="E112" s="19">
        <v>-229188</v>
      </c>
      <c r="F112" s="50">
        <v>-229000</v>
      </c>
    </row>
    <row r="113" spans="1:6" x14ac:dyDescent="0.25">
      <c r="A113" s="15">
        <v>7832</v>
      </c>
      <c r="B113" s="15" t="s">
        <v>154</v>
      </c>
      <c r="C113" s="19">
        <v>-4392</v>
      </c>
      <c r="D113" s="19">
        <v>-2928</v>
      </c>
      <c r="E113" s="19">
        <v>-4392</v>
      </c>
      <c r="F113" s="50">
        <v>-4000</v>
      </c>
    </row>
    <row r="114" spans="1:6" x14ac:dyDescent="0.25">
      <c r="A114" s="15"/>
      <c r="B114" s="16" t="s">
        <v>90</v>
      </c>
      <c r="C114" s="20">
        <f>SUM(C111:C113)</f>
        <v>-666528</v>
      </c>
      <c r="D114" s="20">
        <f>SUM(D111:D113)</f>
        <v>-444352</v>
      </c>
      <c r="E114" s="20">
        <f t="shared" ref="E114:F114" si="9">SUM(E111:E113)</f>
        <v>-666528</v>
      </c>
      <c r="F114" s="22">
        <f t="shared" si="9"/>
        <v>-666000</v>
      </c>
    </row>
    <row r="115" spans="1:6" x14ac:dyDescent="0.25">
      <c r="A115" s="15"/>
      <c r="B115" s="15"/>
      <c r="C115" s="19"/>
      <c r="D115" s="19"/>
      <c r="E115" s="19"/>
      <c r="F115" s="50"/>
    </row>
    <row r="116" spans="1:6" x14ac:dyDescent="0.25">
      <c r="A116" s="15"/>
      <c r="B116" s="18" t="s">
        <v>91</v>
      </c>
      <c r="C116" s="20">
        <f>C108+C114</f>
        <v>-625866.54000000015</v>
      </c>
      <c r="D116" s="20">
        <f>D108+D114</f>
        <v>-359890.5</v>
      </c>
      <c r="E116" s="20">
        <f t="shared" ref="E116:F116" si="10">E108+E114</f>
        <v>-1236322.9100000001</v>
      </c>
      <c r="F116" s="22">
        <f t="shared" si="10"/>
        <v>-1604000</v>
      </c>
    </row>
    <row r="117" spans="1:6" x14ac:dyDescent="0.25">
      <c r="A117" s="15"/>
      <c r="B117" s="15"/>
      <c r="C117" s="19"/>
      <c r="D117" s="19"/>
      <c r="E117" s="19"/>
      <c r="F117" s="50"/>
    </row>
    <row r="118" spans="1:6" x14ac:dyDescent="0.25">
      <c r="A118" s="15">
        <v>8313</v>
      </c>
      <c r="B118" s="15" t="s">
        <v>92</v>
      </c>
      <c r="C118" s="19">
        <v>0</v>
      </c>
      <c r="D118" s="19">
        <v>159.26</v>
      </c>
      <c r="E118" s="19">
        <v>257</v>
      </c>
      <c r="F118" s="50">
        <v>0</v>
      </c>
    </row>
    <row r="119" spans="1:6" x14ac:dyDescent="0.25">
      <c r="A119" s="15"/>
      <c r="B119" s="16" t="s">
        <v>93</v>
      </c>
      <c r="C119" s="20">
        <f>SUM(C118)</f>
        <v>0</v>
      </c>
      <c r="D119" s="20">
        <f>SUM(D118)</f>
        <v>159.26</v>
      </c>
      <c r="E119" s="20">
        <f t="shared" ref="E119:F119" si="11">SUM(E118)</f>
        <v>257</v>
      </c>
      <c r="F119" s="22">
        <f t="shared" si="11"/>
        <v>0</v>
      </c>
    </row>
    <row r="120" spans="1:6" x14ac:dyDescent="0.25">
      <c r="A120" s="15"/>
      <c r="B120" s="15"/>
      <c r="C120" s="19"/>
      <c r="D120" s="19"/>
      <c r="E120" s="19"/>
      <c r="F120" s="50"/>
    </row>
    <row r="121" spans="1:6" x14ac:dyDescent="0.25">
      <c r="A121" s="15"/>
      <c r="B121" s="16" t="s">
        <v>94</v>
      </c>
      <c r="C121" s="20">
        <f>C119</f>
        <v>0</v>
      </c>
      <c r="D121" s="20">
        <f>D119</f>
        <v>159.26</v>
      </c>
      <c r="E121" s="20">
        <f t="shared" ref="E121:F121" si="12">E119</f>
        <v>257</v>
      </c>
      <c r="F121" s="22">
        <f t="shared" si="12"/>
        <v>0</v>
      </c>
    </row>
    <row r="122" spans="1:6" x14ac:dyDescent="0.25">
      <c r="A122" s="15"/>
      <c r="B122" s="15"/>
      <c r="C122" s="19"/>
      <c r="D122" s="19"/>
      <c r="E122" s="20"/>
      <c r="F122" s="22"/>
    </row>
    <row r="123" spans="1:6" x14ac:dyDescent="0.25">
      <c r="A123" s="15"/>
      <c r="B123" s="18" t="s">
        <v>95</v>
      </c>
      <c r="C123" s="20">
        <f>C116+C121</f>
        <v>-625866.54000000015</v>
      </c>
      <c r="D123" s="20">
        <f>D116+D121</f>
        <v>-359731.24</v>
      </c>
      <c r="E123" s="20">
        <f t="shared" ref="E123:F123" si="13">E116+E121</f>
        <v>-1236065.9100000001</v>
      </c>
      <c r="F123" s="22">
        <f t="shared" si="13"/>
        <v>-1604000</v>
      </c>
    </row>
    <row r="124" spans="1:6" x14ac:dyDescent="0.25">
      <c r="A124" s="15"/>
      <c r="B124" s="18"/>
      <c r="C124" s="18"/>
      <c r="D124" s="17"/>
      <c r="E124" s="1"/>
      <c r="F124" s="1"/>
    </row>
    <row r="125" spans="1:6" ht="15.75" thickBot="1" x14ac:dyDescent="0.3">
      <c r="B125" s="14"/>
      <c r="C125" s="14"/>
      <c r="D125" s="2"/>
      <c r="E125" s="2"/>
      <c r="F125" s="2"/>
    </row>
    <row r="126" spans="1:6" ht="18.75" x14ac:dyDescent="0.3">
      <c r="A126" s="5" t="s">
        <v>98</v>
      </c>
      <c r="B126" s="6"/>
      <c r="C126" s="6"/>
      <c r="D126" s="6"/>
      <c r="E126" s="7">
        <v>2022</v>
      </c>
      <c r="F126" s="25">
        <v>2023</v>
      </c>
    </row>
    <row r="127" spans="1:6" x14ac:dyDescent="0.25">
      <c r="A127" s="8"/>
      <c r="B127" s="1"/>
      <c r="C127" s="1"/>
      <c r="D127" s="1"/>
      <c r="E127" s="2"/>
      <c r="F127" s="26"/>
    </row>
    <row r="128" spans="1:6" x14ac:dyDescent="0.25">
      <c r="A128" s="9" t="s">
        <v>4</v>
      </c>
      <c r="B128" s="1"/>
      <c r="C128" s="1"/>
      <c r="D128" s="1"/>
      <c r="E128" s="2"/>
      <c r="F128" s="26"/>
    </row>
    <row r="129" spans="1:6" x14ac:dyDescent="0.25">
      <c r="A129" s="8"/>
      <c r="B129" s="1"/>
      <c r="C129" s="1"/>
      <c r="D129" s="1"/>
      <c r="E129" s="2"/>
      <c r="F129" s="26"/>
    </row>
    <row r="130" spans="1:6" x14ac:dyDescent="0.25">
      <c r="A130" s="8" t="s">
        <v>5</v>
      </c>
      <c r="B130" s="1"/>
      <c r="C130" s="1"/>
      <c r="D130" s="1"/>
      <c r="E130" s="1">
        <v>0</v>
      </c>
      <c r="F130" s="27">
        <v>0</v>
      </c>
    </row>
    <row r="131" spans="1:6" x14ac:dyDescent="0.25">
      <c r="A131" s="10" t="s">
        <v>12</v>
      </c>
      <c r="B131" s="1"/>
      <c r="C131" s="1"/>
      <c r="D131" s="1"/>
      <c r="E131" s="1">
        <v>0</v>
      </c>
      <c r="F131" s="27">
        <v>0</v>
      </c>
    </row>
    <row r="132" spans="1:6" x14ac:dyDescent="0.25">
      <c r="A132" s="10" t="s">
        <v>135</v>
      </c>
      <c r="B132" s="1"/>
      <c r="C132" s="1"/>
      <c r="D132" s="1"/>
      <c r="E132" s="1">
        <v>0</v>
      </c>
      <c r="F132" s="27">
        <v>0</v>
      </c>
    </row>
    <row r="133" spans="1:6" x14ac:dyDescent="0.25">
      <c r="A133" s="8" t="s">
        <v>6</v>
      </c>
      <c r="B133" s="1"/>
      <c r="C133" s="1"/>
      <c r="D133" s="1"/>
      <c r="E133" s="1">
        <f>49728-245759.34</f>
        <v>-196031.34</v>
      </c>
      <c r="F133" s="27">
        <v>0</v>
      </c>
    </row>
    <row r="134" spans="1:6" x14ac:dyDescent="0.25">
      <c r="A134" s="8"/>
      <c r="B134" s="1"/>
      <c r="C134" s="1"/>
      <c r="D134" s="1"/>
      <c r="E134" s="1"/>
      <c r="F134" s="28"/>
    </row>
    <row r="135" spans="1:6" x14ac:dyDescent="0.25">
      <c r="A135" s="9" t="s">
        <v>7</v>
      </c>
      <c r="B135" s="1"/>
      <c r="C135" s="1"/>
      <c r="D135" s="1"/>
      <c r="E135" s="1"/>
      <c r="F135" s="28"/>
    </row>
    <row r="136" spans="1:6" x14ac:dyDescent="0.25">
      <c r="A136" s="8"/>
      <c r="B136" s="1"/>
      <c r="C136" s="1"/>
      <c r="D136" s="1"/>
      <c r="E136" s="1"/>
      <c r="F136" s="28"/>
    </row>
    <row r="137" spans="1:6" x14ac:dyDescent="0.25">
      <c r="A137" s="8" t="s">
        <v>8</v>
      </c>
      <c r="B137" s="1"/>
      <c r="C137" s="1"/>
      <c r="D137" s="1"/>
      <c r="E137" s="1">
        <f>E114*-1</f>
        <v>666528</v>
      </c>
      <c r="F137" s="27">
        <v>666528</v>
      </c>
    </row>
    <row r="138" spans="1:6" x14ac:dyDescent="0.25">
      <c r="A138" s="8"/>
      <c r="B138" s="1"/>
      <c r="C138" s="1"/>
      <c r="D138" s="1"/>
      <c r="E138" s="1"/>
      <c r="F138" s="28"/>
    </row>
    <row r="139" spans="1:6" x14ac:dyDescent="0.25">
      <c r="A139" s="9" t="s">
        <v>9</v>
      </c>
      <c r="B139" s="1"/>
      <c r="C139" s="1"/>
      <c r="D139" s="1"/>
      <c r="E139" s="2">
        <f>3505044.86+1320325.27</f>
        <v>4825370.13</v>
      </c>
      <c r="F139" s="28">
        <f>E141</f>
        <v>4059800.88</v>
      </c>
    </row>
    <row r="140" spans="1:6" x14ac:dyDescent="0.25">
      <c r="A140" s="9" t="s">
        <v>10</v>
      </c>
      <c r="B140" s="1"/>
      <c r="C140" s="1"/>
      <c r="D140" s="1"/>
      <c r="E140" s="45">
        <f>E123+E130+E131+E132+E133+E137</f>
        <v>-765569.25000000023</v>
      </c>
      <c r="F140" s="46">
        <f>F123+F130+F131+F132+F133+F137</f>
        <v>-937472</v>
      </c>
    </row>
    <row r="141" spans="1:6" ht="19.5" thickBot="1" x14ac:dyDescent="0.35">
      <c r="A141" s="11" t="s">
        <v>11</v>
      </c>
      <c r="B141" s="12"/>
      <c r="C141" s="12"/>
      <c r="D141" s="12"/>
      <c r="E141" s="13">
        <f>SUM(E139:E140)</f>
        <v>4059800.88</v>
      </c>
      <c r="F141" s="29">
        <f>SUM(F139:F140)</f>
        <v>3122328.88</v>
      </c>
    </row>
    <row r="143" spans="1:6" ht="15.75" thickBot="1" x14ac:dyDescent="0.3"/>
    <row r="144" spans="1:6" ht="18.75" x14ac:dyDescent="0.3">
      <c r="A144" s="5" t="s">
        <v>106</v>
      </c>
      <c r="B144" s="6"/>
      <c r="C144" s="6"/>
      <c r="D144" s="6"/>
      <c r="E144" s="7">
        <v>2022</v>
      </c>
      <c r="F144" s="25">
        <v>2023</v>
      </c>
    </row>
    <row r="145" spans="1:6" x14ac:dyDescent="0.25">
      <c r="A145" s="8"/>
      <c r="B145" s="1"/>
      <c r="C145" s="1"/>
      <c r="D145" s="1"/>
      <c r="E145" s="2"/>
      <c r="F145" s="26"/>
    </row>
    <row r="146" spans="1:6" ht="15.75" x14ac:dyDescent="0.25">
      <c r="A146" s="31" t="s">
        <v>105</v>
      </c>
      <c r="B146" s="1"/>
      <c r="C146" s="1"/>
      <c r="D146" s="1"/>
      <c r="E146" s="33">
        <f>C147*350</f>
        <v>1737050</v>
      </c>
      <c r="F146" s="34">
        <f>C147*350</f>
        <v>1737050</v>
      </c>
    </row>
    <row r="147" spans="1:6" ht="15.75" x14ac:dyDescent="0.25">
      <c r="A147" s="9"/>
      <c r="B147" s="51" t="s">
        <v>120</v>
      </c>
      <c r="C147" s="52">
        <v>4963</v>
      </c>
      <c r="E147" s="33"/>
      <c r="F147" s="40"/>
    </row>
    <row r="148" spans="1:6" ht="15.75" x14ac:dyDescent="0.25">
      <c r="A148" s="31" t="s">
        <v>189</v>
      </c>
      <c r="B148" s="1"/>
      <c r="C148" s="1"/>
      <c r="D148" s="1"/>
      <c r="E148" s="51" t="s">
        <v>130</v>
      </c>
      <c r="F148" s="54" t="s">
        <v>130</v>
      </c>
    </row>
    <row r="149" spans="1:6" x14ac:dyDescent="0.25">
      <c r="A149" s="8"/>
      <c r="B149" s="1"/>
      <c r="C149" s="1"/>
      <c r="D149" s="1"/>
      <c r="E149" s="2"/>
      <c r="F149" s="27"/>
    </row>
    <row r="150" spans="1:6" x14ac:dyDescent="0.25">
      <c r="A150" s="8" t="s">
        <v>107</v>
      </c>
      <c r="B150" s="1"/>
      <c r="C150" s="1"/>
      <c r="D150" s="1"/>
      <c r="E150" s="1">
        <f>E108+E121</f>
        <v>-569537.91000000027</v>
      </c>
      <c r="F150" s="27">
        <f>F108+F121</f>
        <v>-938000</v>
      </c>
    </row>
    <row r="151" spans="1:6" x14ac:dyDescent="0.25">
      <c r="A151" s="8" t="s">
        <v>5</v>
      </c>
      <c r="B151" s="1"/>
      <c r="C151" s="1"/>
      <c r="D151" s="1"/>
      <c r="E151" s="1">
        <f>E130*-1</f>
        <v>0</v>
      </c>
      <c r="F151" s="27">
        <f>F130*-1</f>
        <v>0</v>
      </c>
    </row>
    <row r="152" spans="1:6" x14ac:dyDescent="0.25">
      <c r="A152" s="8" t="s">
        <v>111</v>
      </c>
      <c r="B152" s="1"/>
      <c r="C152" s="1"/>
      <c r="D152" s="1"/>
      <c r="E152" s="1">
        <f>SUM(E63:E70)*-1</f>
        <v>1181270</v>
      </c>
      <c r="F152" s="27">
        <f>SUM(F63:F70)*-1</f>
        <v>1385000</v>
      </c>
    </row>
    <row r="153" spans="1:6" ht="15.75" x14ac:dyDescent="0.25">
      <c r="A153" s="39" t="s">
        <v>102</v>
      </c>
      <c r="B153" s="32"/>
      <c r="C153" s="32"/>
      <c r="D153" s="32"/>
      <c r="E153" s="33">
        <f>SUM(E150:E152)</f>
        <v>611732.08999999973</v>
      </c>
      <c r="F153" s="34">
        <f>SUM(F150:F152)</f>
        <v>447000</v>
      </c>
    </row>
    <row r="154" spans="1:6" x14ac:dyDescent="0.25">
      <c r="A154" s="8"/>
      <c r="B154" s="1"/>
      <c r="C154" s="1"/>
      <c r="D154" s="1"/>
      <c r="E154" s="1"/>
      <c r="F154" s="28"/>
    </row>
    <row r="155" spans="1:6" ht="15.75" x14ac:dyDescent="0.25">
      <c r="A155" s="31" t="s">
        <v>103</v>
      </c>
      <c r="B155" s="32"/>
      <c r="C155" s="32"/>
      <c r="D155" s="32"/>
      <c r="E155" s="43">
        <f>E153-E146</f>
        <v>-1125317.9100000001</v>
      </c>
      <c r="F155" s="44">
        <f>F153-F146</f>
        <v>-1290050</v>
      </c>
    </row>
    <row r="156" spans="1:6" ht="15.75" x14ac:dyDescent="0.25">
      <c r="A156" s="31" t="s">
        <v>108</v>
      </c>
      <c r="B156" s="32"/>
      <c r="C156" s="32"/>
      <c r="D156" s="32"/>
      <c r="E156" s="55" t="s">
        <v>130</v>
      </c>
      <c r="F156" s="56" t="s">
        <v>130</v>
      </c>
    </row>
    <row r="157" spans="1:6" x14ac:dyDescent="0.25">
      <c r="A157" s="8"/>
      <c r="B157" s="1"/>
      <c r="C157" s="1"/>
      <c r="D157" s="1"/>
      <c r="E157" s="1"/>
      <c r="F157" s="28"/>
    </row>
    <row r="158" spans="1:6" x14ac:dyDescent="0.25">
      <c r="A158" s="30" t="s">
        <v>104</v>
      </c>
      <c r="B158" s="1"/>
      <c r="C158" s="1"/>
      <c r="D158" s="1"/>
      <c r="E158" s="2">
        <v>0</v>
      </c>
      <c r="F158" s="28">
        <v>0</v>
      </c>
    </row>
    <row r="159" spans="1:6" x14ac:dyDescent="0.25">
      <c r="A159" s="30" t="s">
        <v>109</v>
      </c>
      <c r="B159" s="1"/>
      <c r="C159" s="1"/>
      <c r="D159" s="1"/>
      <c r="E159" s="2">
        <v>81383</v>
      </c>
      <c r="F159" s="28">
        <v>81383</v>
      </c>
    </row>
    <row r="160" spans="1:6" x14ac:dyDescent="0.25">
      <c r="A160" s="30"/>
      <c r="B160" s="1"/>
      <c r="C160" s="1"/>
      <c r="D160" s="1"/>
      <c r="E160" s="2"/>
      <c r="F160" s="28"/>
    </row>
    <row r="161" spans="1:6" ht="15.75" x14ac:dyDescent="0.25">
      <c r="A161" s="31" t="s">
        <v>110</v>
      </c>
      <c r="B161" s="1"/>
      <c r="C161" s="1"/>
      <c r="D161" s="1"/>
      <c r="E161" s="41">
        <f>E158/E159</f>
        <v>0</v>
      </c>
      <c r="F161" s="42">
        <f>F158/F159</f>
        <v>0</v>
      </c>
    </row>
    <row r="162" spans="1:6" ht="16.5" thickBot="1" x14ac:dyDescent="0.3">
      <c r="A162" s="38"/>
      <c r="B162" s="35"/>
      <c r="C162" s="35"/>
      <c r="D162" s="35"/>
      <c r="E162" s="36"/>
      <c r="F162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A93A-80CC-4FF9-B527-0DE4E36A4D14}">
  <dimension ref="A1:F89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5" bestFit="1" customWidth="1"/>
    <col min="2" max="2" width="34.7109375" bestFit="1" customWidth="1"/>
    <col min="3" max="3" width="13.5703125" bestFit="1" customWidth="1"/>
    <col min="4" max="4" width="13.140625" bestFit="1" customWidth="1"/>
    <col min="5" max="5" width="13.5703125" bestFit="1" customWidth="1"/>
    <col min="6" max="6" width="9.85546875" bestFit="1" customWidth="1"/>
  </cols>
  <sheetData>
    <row r="1" spans="1:5" x14ac:dyDescent="0.25">
      <c r="B1" s="16" t="s">
        <v>136</v>
      </c>
      <c r="C1" s="3"/>
    </row>
    <row r="2" spans="1:5" x14ac:dyDescent="0.25">
      <c r="B2" s="3" t="s">
        <v>13</v>
      </c>
    </row>
    <row r="3" spans="1:5" x14ac:dyDescent="0.25">
      <c r="C3" s="4">
        <v>2022</v>
      </c>
      <c r="D3" s="4" t="s">
        <v>14</v>
      </c>
      <c r="E3" s="4">
        <v>2022</v>
      </c>
    </row>
    <row r="4" spans="1:5" x14ac:dyDescent="0.25">
      <c r="C4" s="4" t="s">
        <v>15</v>
      </c>
      <c r="D4" s="4" t="s">
        <v>0</v>
      </c>
      <c r="E4" s="4" t="s">
        <v>16</v>
      </c>
    </row>
    <row r="5" spans="1:5" x14ac:dyDescent="0.25">
      <c r="A5" s="15"/>
      <c r="B5" s="16" t="s">
        <v>17</v>
      </c>
      <c r="C5" s="15"/>
      <c r="D5" s="15"/>
      <c r="E5" s="15"/>
    </row>
    <row r="6" spans="1:5" x14ac:dyDescent="0.25">
      <c r="A6" s="15">
        <v>1110</v>
      </c>
      <c r="B6" s="15" t="s">
        <v>155</v>
      </c>
      <c r="C6" s="19">
        <v>52162624</v>
      </c>
      <c r="D6" s="19">
        <v>0</v>
      </c>
      <c r="E6" s="19">
        <v>52162624</v>
      </c>
    </row>
    <row r="7" spans="1:5" x14ac:dyDescent="0.25">
      <c r="A7" s="15">
        <v>1116</v>
      </c>
      <c r="B7" s="15" t="s">
        <v>156</v>
      </c>
      <c r="C7" s="19">
        <v>-6927733</v>
      </c>
      <c r="D7" s="19">
        <v>-288632</v>
      </c>
      <c r="E7" s="19">
        <v>-7216365</v>
      </c>
    </row>
    <row r="8" spans="1:5" x14ac:dyDescent="0.25">
      <c r="A8" s="15">
        <v>1130</v>
      </c>
      <c r="B8" s="15" t="s">
        <v>132</v>
      </c>
      <c r="C8" s="19">
        <v>25887406</v>
      </c>
      <c r="D8" s="19">
        <v>0</v>
      </c>
      <c r="E8" s="19">
        <v>25887406</v>
      </c>
    </row>
    <row r="9" spans="1:5" x14ac:dyDescent="0.25">
      <c r="A9" s="15">
        <v>1181</v>
      </c>
      <c r="B9" s="15" t="s">
        <v>157</v>
      </c>
      <c r="C9" s="19">
        <v>6346566</v>
      </c>
      <c r="D9" s="19">
        <v>0</v>
      </c>
      <c r="E9" s="19">
        <v>6346566</v>
      </c>
    </row>
    <row r="10" spans="1:5" x14ac:dyDescent="0.25">
      <c r="A10" s="15">
        <v>1189</v>
      </c>
      <c r="B10" s="15" t="s">
        <v>158</v>
      </c>
      <c r="C10" s="19">
        <v>-4568244</v>
      </c>
      <c r="D10" s="19">
        <v>-152792</v>
      </c>
      <c r="E10" s="19">
        <v>-4721036</v>
      </c>
    </row>
    <row r="11" spans="1:5" x14ac:dyDescent="0.25">
      <c r="A11" s="15"/>
      <c r="B11" s="16" t="s">
        <v>18</v>
      </c>
      <c r="C11" s="19">
        <v>72900619</v>
      </c>
      <c r="D11" s="19">
        <v>-441424</v>
      </c>
      <c r="E11" s="19">
        <v>72459195</v>
      </c>
    </row>
    <row r="12" spans="1:5" x14ac:dyDescent="0.25">
      <c r="A12" s="15"/>
      <c r="B12" s="15"/>
      <c r="C12" s="19"/>
      <c r="D12" s="19"/>
      <c r="E12" s="19"/>
    </row>
    <row r="13" spans="1:5" x14ac:dyDescent="0.25">
      <c r="A13" s="15">
        <v>1220</v>
      </c>
      <c r="B13" s="15" t="s">
        <v>159</v>
      </c>
      <c r="C13" s="19">
        <v>155875</v>
      </c>
      <c r="D13" s="19">
        <v>0</v>
      </c>
      <c r="E13" s="19">
        <v>155875</v>
      </c>
    </row>
    <row r="14" spans="1:5" x14ac:dyDescent="0.25">
      <c r="A14" s="15">
        <v>1229</v>
      </c>
      <c r="B14" s="15" t="s">
        <v>160</v>
      </c>
      <c r="C14" s="19">
        <v>-142721</v>
      </c>
      <c r="D14" s="19">
        <v>-2928</v>
      </c>
      <c r="E14" s="19">
        <v>-145649</v>
      </c>
    </row>
    <row r="15" spans="1:5" x14ac:dyDescent="0.25">
      <c r="A15" s="15"/>
      <c r="B15" s="16" t="s">
        <v>161</v>
      </c>
      <c r="C15" s="19">
        <v>13154</v>
      </c>
      <c r="D15" s="19">
        <v>-2928</v>
      </c>
      <c r="E15" s="19">
        <v>10226</v>
      </c>
    </row>
    <row r="16" spans="1:5" x14ac:dyDescent="0.25">
      <c r="A16" s="15"/>
      <c r="B16" s="15"/>
      <c r="C16" s="19"/>
      <c r="D16" s="19"/>
      <c r="E16" s="19"/>
    </row>
    <row r="17" spans="1:5" x14ac:dyDescent="0.25">
      <c r="A17" s="15"/>
      <c r="B17" s="16" t="s">
        <v>19</v>
      </c>
      <c r="C17" s="19">
        <v>72913773</v>
      </c>
      <c r="D17" s="19">
        <v>-444352</v>
      </c>
      <c r="E17" s="19">
        <v>72469421</v>
      </c>
    </row>
    <row r="18" spans="1:5" x14ac:dyDescent="0.25">
      <c r="A18" s="15"/>
      <c r="B18" s="15"/>
      <c r="C18" s="19"/>
      <c r="D18" s="19"/>
      <c r="E18" s="19"/>
    </row>
    <row r="19" spans="1:5" x14ac:dyDescent="0.25">
      <c r="A19" s="15">
        <v>1510</v>
      </c>
      <c r="B19" s="15" t="s">
        <v>20</v>
      </c>
      <c r="C19" s="19">
        <v>0</v>
      </c>
      <c r="D19" s="19">
        <v>-202539</v>
      </c>
      <c r="E19" s="19">
        <v>-202539</v>
      </c>
    </row>
    <row r="20" spans="1:5" x14ac:dyDescent="0.25">
      <c r="A20" s="15">
        <v>1518</v>
      </c>
      <c r="B20" s="15" t="s">
        <v>162</v>
      </c>
      <c r="C20" s="19">
        <v>-134031</v>
      </c>
      <c r="D20" s="19">
        <v>134031</v>
      </c>
      <c r="E20" s="19">
        <v>0</v>
      </c>
    </row>
    <row r="21" spans="1:5" x14ac:dyDescent="0.25">
      <c r="A21" s="15">
        <v>1520</v>
      </c>
      <c r="B21" s="15" t="s">
        <v>133</v>
      </c>
      <c r="C21" s="19">
        <v>0</v>
      </c>
      <c r="D21" s="19">
        <v>1690</v>
      </c>
      <c r="E21" s="19">
        <v>1690</v>
      </c>
    </row>
    <row r="22" spans="1:5" x14ac:dyDescent="0.25">
      <c r="A22" s="15"/>
      <c r="B22" s="16" t="s">
        <v>21</v>
      </c>
      <c r="C22" s="19">
        <v>-134031</v>
      </c>
      <c r="D22" s="19">
        <v>-66818</v>
      </c>
      <c r="E22" s="19">
        <v>-200849</v>
      </c>
    </row>
    <row r="23" spans="1:5" x14ac:dyDescent="0.25">
      <c r="A23" s="15"/>
      <c r="B23" s="15"/>
      <c r="C23" s="19"/>
      <c r="D23" s="19"/>
      <c r="E23" s="19"/>
    </row>
    <row r="24" spans="1:5" x14ac:dyDescent="0.25">
      <c r="A24" s="15">
        <v>1630</v>
      </c>
      <c r="B24" s="15" t="s">
        <v>22</v>
      </c>
      <c r="C24" s="19">
        <v>53401</v>
      </c>
      <c r="D24" s="19">
        <v>5</v>
      </c>
      <c r="E24" s="19">
        <v>53406</v>
      </c>
    </row>
    <row r="25" spans="1:5" x14ac:dyDescent="0.25">
      <c r="A25" s="15"/>
      <c r="B25" s="16" t="s">
        <v>23</v>
      </c>
      <c r="C25" s="19">
        <v>53401</v>
      </c>
      <c r="D25" s="19">
        <v>5</v>
      </c>
      <c r="E25" s="19">
        <v>53406</v>
      </c>
    </row>
    <row r="26" spans="1:5" x14ac:dyDescent="0.25">
      <c r="A26" s="15"/>
      <c r="B26" s="15"/>
      <c r="C26" s="19"/>
      <c r="D26" s="19"/>
      <c r="E26" s="19"/>
    </row>
    <row r="27" spans="1:5" x14ac:dyDescent="0.25">
      <c r="A27" s="15">
        <v>1730</v>
      </c>
      <c r="B27" s="15" t="s">
        <v>24</v>
      </c>
      <c r="C27" s="19">
        <v>38469</v>
      </c>
      <c r="D27" s="19">
        <v>32895.22</v>
      </c>
      <c r="E27" s="19">
        <v>71364.22</v>
      </c>
    </row>
    <row r="28" spans="1:5" x14ac:dyDescent="0.25">
      <c r="A28" s="15">
        <v>1790</v>
      </c>
      <c r="B28" s="15" t="s">
        <v>25</v>
      </c>
      <c r="C28" s="19">
        <v>1987</v>
      </c>
      <c r="D28" s="19">
        <v>15929.670000000002</v>
      </c>
      <c r="E28" s="19">
        <v>17916.670000000002</v>
      </c>
    </row>
    <row r="29" spans="1:5" x14ac:dyDescent="0.25">
      <c r="A29" s="15">
        <v>1792</v>
      </c>
      <c r="B29" s="15" t="s">
        <v>163</v>
      </c>
      <c r="C29" s="19">
        <v>21116</v>
      </c>
      <c r="D29" s="19">
        <v>-21116</v>
      </c>
      <c r="E29" s="19">
        <v>0</v>
      </c>
    </row>
    <row r="30" spans="1:5" x14ac:dyDescent="0.25">
      <c r="A30" s="15">
        <v>1796</v>
      </c>
      <c r="B30" s="15" t="s">
        <v>164</v>
      </c>
      <c r="C30" s="19">
        <v>4044</v>
      </c>
      <c r="D30" s="19">
        <v>-4044</v>
      </c>
      <c r="E30" s="19">
        <v>0</v>
      </c>
    </row>
    <row r="31" spans="1:5" x14ac:dyDescent="0.25">
      <c r="A31" s="15">
        <v>1797</v>
      </c>
      <c r="B31" s="15" t="s">
        <v>165</v>
      </c>
      <c r="C31" s="19">
        <v>6580</v>
      </c>
      <c r="D31" s="19">
        <v>-6580</v>
      </c>
      <c r="E31" s="19">
        <v>0</v>
      </c>
    </row>
    <row r="32" spans="1:5" x14ac:dyDescent="0.25">
      <c r="A32" s="15"/>
      <c r="B32" s="16" t="s">
        <v>26</v>
      </c>
      <c r="C32" s="19">
        <v>72196</v>
      </c>
      <c r="D32" s="19">
        <v>17084.89</v>
      </c>
      <c r="E32" s="19">
        <v>89280.89</v>
      </c>
    </row>
    <row r="33" spans="1:5" x14ac:dyDescent="0.25">
      <c r="A33" s="15"/>
      <c r="B33" s="15"/>
      <c r="C33" s="19"/>
      <c r="D33" s="19"/>
      <c r="E33" s="19"/>
    </row>
    <row r="34" spans="1:5" x14ac:dyDescent="0.25">
      <c r="A34" s="15"/>
      <c r="B34" s="16" t="s">
        <v>27</v>
      </c>
      <c r="C34" s="19">
        <v>-8434</v>
      </c>
      <c r="D34" s="19">
        <v>-49728.11</v>
      </c>
      <c r="E34" s="19">
        <v>-58162.11</v>
      </c>
    </row>
    <row r="35" spans="1:5" x14ac:dyDescent="0.25">
      <c r="A35" s="15"/>
      <c r="B35" s="15"/>
      <c r="C35" s="19"/>
      <c r="D35" s="19"/>
      <c r="E35" s="19"/>
    </row>
    <row r="36" spans="1:5" x14ac:dyDescent="0.25">
      <c r="A36" s="15">
        <v>1870</v>
      </c>
      <c r="B36" s="15" t="s">
        <v>166</v>
      </c>
      <c r="C36" s="19">
        <v>3505044.8600000003</v>
      </c>
      <c r="D36" s="19">
        <v>-3505044.8600000003</v>
      </c>
      <c r="E36" s="19">
        <v>0</v>
      </c>
    </row>
    <row r="37" spans="1:5" x14ac:dyDescent="0.25">
      <c r="A37" s="15"/>
      <c r="B37" s="16" t="s">
        <v>118</v>
      </c>
      <c r="C37" s="19">
        <v>3505044.8600000003</v>
      </c>
      <c r="D37" s="19">
        <v>-3505044.8600000003</v>
      </c>
      <c r="E37" s="19">
        <v>0</v>
      </c>
    </row>
    <row r="38" spans="1:5" x14ac:dyDescent="0.25">
      <c r="A38" s="15"/>
      <c r="B38" s="15"/>
      <c r="C38" s="19"/>
      <c r="D38" s="19"/>
      <c r="E38" s="19"/>
    </row>
    <row r="39" spans="1:5" x14ac:dyDescent="0.25">
      <c r="A39" s="15">
        <v>1931</v>
      </c>
      <c r="B39" s="15" t="s">
        <v>167</v>
      </c>
      <c r="C39" s="19">
        <v>0</v>
      </c>
      <c r="D39" s="19">
        <v>2213959.5300000003</v>
      </c>
      <c r="E39" s="19">
        <v>2213959.5300000003</v>
      </c>
    </row>
    <row r="40" spans="1:5" x14ac:dyDescent="0.25">
      <c r="A40" s="15">
        <v>1941</v>
      </c>
      <c r="B40" s="15" t="s">
        <v>168</v>
      </c>
      <c r="C40" s="19">
        <v>640.13</v>
      </c>
      <c r="D40" s="19">
        <v>2499360</v>
      </c>
      <c r="E40" s="19">
        <v>2500000.13</v>
      </c>
    </row>
    <row r="41" spans="1:5" x14ac:dyDescent="0.25">
      <c r="A41" s="15">
        <v>1980</v>
      </c>
      <c r="B41" s="15" t="s">
        <v>169</v>
      </c>
      <c r="C41" s="19">
        <v>1319685.1400000001</v>
      </c>
      <c r="D41" s="19">
        <v>-1319685.1400000001</v>
      </c>
      <c r="E41" s="19">
        <v>0</v>
      </c>
    </row>
    <row r="42" spans="1:5" x14ac:dyDescent="0.25">
      <c r="A42" s="15"/>
      <c r="B42" s="16" t="s">
        <v>28</v>
      </c>
      <c r="C42" s="19">
        <v>1320325.27</v>
      </c>
      <c r="D42" s="19">
        <v>3393634.3899999997</v>
      </c>
      <c r="E42" s="19">
        <v>4713959.66</v>
      </c>
    </row>
    <row r="43" spans="1:5" x14ac:dyDescent="0.25">
      <c r="A43" s="15"/>
      <c r="B43" s="15"/>
      <c r="C43" s="19"/>
      <c r="D43" s="19"/>
      <c r="E43" s="19"/>
    </row>
    <row r="44" spans="1:5" x14ac:dyDescent="0.25">
      <c r="A44" s="15"/>
      <c r="B44" s="16" t="s">
        <v>29</v>
      </c>
      <c r="C44" s="19">
        <v>4816936.13</v>
      </c>
      <c r="D44" s="19">
        <v>-161138.58000000002</v>
      </c>
      <c r="E44" s="19">
        <v>4655797.55</v>
      </c>
    </row>
    <row r="45" spans="1:5" x14ac:dyDescent="0.25">
      <c r="A45" s="15"/>
      <c r="B45" s="15"/>
      <c r="C45" s="19"/>
      <c r="D45" s="19"/>
      <c r="E45" s="19"/>
    </row>
    <row r="46" spans="1:5" x14ac:dyDescent="0.25">
      <c r="A46" s="15"/>
      <c r="B46" s="16" t="s">
        <v>30</v>
      </c>
      <c r="C46" s="19">
        <v>77730709.129999995</v>
      </c>
      <c r="D46" s="19">
        <v>-605490.57999999996</v>
      </c>
      <c r="E46" s="19">
        <v>77125218.549999997</v>
      </c>
    </row>
    <row r="47" spans="1:5" x14ac:dyDescent="0.25">
      <c r="A47" s="15"/>
      <c r="B47" s="15"/>
      <c r="C47" s="19"/>
      <c r="D47" s="19"/>
      <c r="E47" s="19"/>
    </row>
    <row r="48" spans="1:5" x14ac:dyDescent="0.25">
      <c r="A48" s="15"/>
      <c r="B48" s="16" t="s">
        <v>31</v>
      </c>
      <c r="C48" s="19"/>
      <c r="D48" s="19"/>
      <c r="E48" s="19"/>
    </row>
    <row r="49" spans="1:6" x14ac:dyDescent="0.25">
      <c r="A49" s="15"/>
      <c r="B49" s="16" t="s">
        <v>32</v>
      </c>
      <c r="C49" s="19"/>
      <c r="D49" s="19"/>
      <c r="E49" s="19"/>
    </row>
    <row r="50" spans="1:6" x14ac:dyDescent="0.25">
      <c r="A50" s="15">
        <v>2083</v>
      </c>
      <c r="B50" s="15" t="s">
        <v>33</v>
      </c>
      <c r="C50" s="19">
        <v>61183800</v>
      </c>
      <c r="D50" s="19">
        <v>0</v>
      </c>
      <c r="E50" s="19">
        <v>61183800</v>
      </c>
      <c r="F50" s="1"/>
    </row>
    <row r="51" spans="1:6" x14ac:dyDescent="0.25">
      <c r="A51" s="15">
        <v>2087</v>
      </c>
      <c r="B51" s="15" t="s">
        <v>170</v>
      </c>
      <c r="C51" s="19">
        <v>19324058</v>
      </c>
      <c r="D51" s="19">
        <v>0</v>
      </c>
      <c r="E51" s="19">
        <v>19324058</v>
      </c>
    </row>
    <row r="52" spans="1:6" x14ac:dyDescent="0.25">
      <c r="A52" s="15">
        <v>2088</v>
      </c>
      <c r="B52" s="15" t="s">
        <v>34</v>
      </c>
      <c r="C52" s="19">
        <v>2180284</v>
      </c>
      <c r="D52" s="19">
        <v>0</v>
      </c>
      <c r="E52" s="19">
        <v>2180284</v>
      </c>
    </row>
    <row r="53" spans="1:6" x14ac:dyDescent="0.25">
      <c r="A53" s="15"/>
      <c r="B53" s="16" t="s">
        <v>35</v>
      </c>
      <c r="C53" s="19">
        <v>82688142</v>
      </c>
      <c r="D53" s="19">
        <v>0</v>
      </c>
      <c r="E53" s="19">
        <v>82688142</v>
      </c>
    </row>
    <row r="54" spans="1:6" x14ac:dyDescent="0.25">
      <c r="A54" s="15"/>
      <c r="B54" s="15"/>
      <c r="C54" s="19"/>
      <c r="D54" s="19"/>
      <c r="E54" s="19"/>
    </row>
    <row r="55" spans="1:6" x14ac:dyDescent="0.25">
      <c r="A55" s="15">
        <v>2091</v>
      </c>
      <c r="B55" s="15" t="s">
        <v>36</v>
      </c>
      <c r="C55" s="19">
        <v>-4649522.33</v>
      </c>
      <c r="D55" s="19">
        <v>0</v>
      </c>
      <c r="E55" s="19">
        <v>-4649522.33</v>
      </c>
    </row>
    <row r="56" spans="1:6" x14ac:dyDescent="0.25">
      <c r="A56" s="15">
        <v>2099</v>
      </c>
      <c r="B56" s="15" t="s">
        <v>37</v>
      </c>
      <c r="C56" s="19">
        <v>-625866.54</v>
      </c>
      <c r="D56" s="19">
        <v>0</v>
      </c>
      <c r="E56" s="19">
        <v>-625866.54</v>
      </c>
    </row>
    <row r="57" spans="1:6" x14ac:dyDescent="0.25">
      <c r="A57" s="15"/>
      <c r="B57" s="16" t="s">
        <v>38</v>
      </c>
      <c r="C57" s="19">
        <v>-5275388.87</v>
      </c>
      <c r="D57" s="19">
        <v>0</v>
      </c>
      <c r="E57" s="19">
        <v>-5275388.87</v>
      </c>
    </row>
    <row r="58" spans="1:6" x14ac:dyDescent="0.25">
      <c r="A58" s="15"/>
      <c r="B58" s="15"/>
      <c r="C58" s="19"/>
      <c r="D58" s="19"/>
      <c r="E58" s="19"/>
    </row>
    <row r="59" spans="1:6" x14ac:dyDescent="0.25">
      <c r="A59" s="15"/>
      <c r="B59" s="16" t="s">
        <v>39</v>
      </c>
      <c r="C59" s="19">
        <v>77412753.129999995</v>
      </c>
      <c r="D59" s="19">
        <v>0</v>
      </c>
      <c r="E59" s="19">
        <v>77412753.129999995</v>
      </c>
    </row>
    <row r="60" spans="1:6" x14ac:dyDescent="0.25">
      <c r="A60" s="15"/>
      <c r="B60" s="15"/>
      <c r="C60" s="19"/>
      <c r="D60" s="19"/>
      <c r="E60" s="19"/>
    </row>
    <row r="61" spans="1:6" x14ac:dyDescent="0.25">
      <c r="A61" s="15"/>
      <c r="B61" s="16" t="s">
        <v>40</v>
      </c>
      <c r="C61" s="19"/>
      <c r="D61" s="19"/>
      <c r="E61" s="19"/>
    </row>
    <row r="62" spans="1:6" x14ac:dyDescent="0.25">
      <c r="A62" s="15">
        <v>2420</v>
      </c>
      <c r="B62" s="15" t="s">
        <v>171</v>
      </c>
      <c r="C62" s="19">
        <v>1703</v>
      </c>
      <c r="D62" s="19">
        <v>-1703</v>
      </c>
      <c r="E62" s="19">
        <v>0</v>
      </c>
    </row>
    <row r="63" spans="1:6" x14ac:dyDescent="0.25">
      <c r="A63" s="15"/>
      <c r="B63" s="16" t="s">
        <v>172</v>
      </c>
      <c r="C63" s="19">
        <v>1703</v>
      </c>
      <c r="D63" s="19">
        <v>-1703</v>
      </c>
      <c r="E63" s="19">
        <v>0</v>
      </c>
      <c r="F63" s="3"/>
    </row>
    <row r="64" spans="1:6" x14ac:dyDescent="0.25">
      <c r="A64" s="15"/>
      <c r="B64" s="15"/>
      <c r="C64" s="19"/>
      <c r="D64" s="19"/>
      <c r="E64" s="19"/>
    </row>
    <row r="65" spans="1:5" x14ac:dyDescent="0.25">
      <c r="A65" s="15">
        <v>2440</v>
      </c>
      <c r="B65" s="15" t="s">
        <v>41</v>
      </c>
      <c r="C65" s="19">
        <v>0</v>
      </c>
      <c r="D65" s="19">
        <v>65409</v>
      </c>
      <c r="E65" s="19">
        <v>65409</v>
      </c>
    </row>
    <row r="66" spans="1:5" x14ac:dyDescent="0.25">
      <c r="A66" s="15">
        <v>2441</v>
      </c>
      <c r="B66" s="15" t="s">
        <v>119</v>
      </c>
      <c r="C66" s="19">
        <v>112586</v>
      </c>
      <c r="D66" s="19">
        <v>-112586</v>
      </c>
      <c r="E66" s="19">
        <v>0</v>
      </c>
    </row>
    <row r="67" spans="1:5" x14ac:dyDescent="0.25">
      <c r="A67" s="15"/>
      <c r="B67" s="16" t="s">
        <v>42</v>
      </c>
      <c r="C67" s="19">
        <v>112586</v>
      </c>
      <c r="D67" s="19">
        <v>-47177</v>
      </c>
      <c r="E67" s="19">
        <v>65409</v>
      </c>
    </row>
    <row r="68" spans="1:5" x14ac:dyDescent="0.25">
      <c r="A68" s="15"/>
      <c r="B68" s="15"/>
      <c r="C68" s="19"/>
      <c r="D68" s="19"/>
      <c r="E68" s="19"/>
    </row>
    <row r="69" spans="1:5" x14ac:dyDescent="0.25">
      <c r="A69" s="15">
        <v>2510</v>
      </c>
      <c r="B69" s="15" t="s">
        <v>100</v>
      </c>
      <c r="C69" s="19">
        <v>1432</v>
      </c>
      <c r="D69" s="19">
        <v>-89681</v>
      </c>
      <c r="E69" s="19">
        <v>-88249</v>
      </c>
    </row>
    <row r="70" spans="1:5" x14ac:dyDescent="0.25">
      <c r="A70" s="15">
        <v>2511</v>
      </c>
      <c r="B70" s="15" t="s">
        <v>173</v>
      </c>
      <c r="C70" s="19">
        <v>12690</v>
      </c>
      <c r="D70" s="19">
        <v>-12690</v>
      </c>
      <c r="E70" s="19">
        <v>0</v>
      </c>
    </row>
    <row r="71" spans="1:5" x14ac:dyDescent="0.25">
      <c r="A71" s="15"/>
      <c r="B71" s="16" t="s">
        <v>43</v>
      </c>
      <c r="C71" s="19">
        <v>14122</v>
      </c>
      <c r="D71" s="19">
        <v>-102371</v>
      </c>
      <c r="E71" s="19">
        <v>-88249</v>
      </c>
    </row>
    <row r="72" spans="1:5" x14ac:dyDescent="0.25">
      <c r="A72" s="15"/>
      <c r="B72" s="15"/>
      <c r="C72" s="19"/>
      <c r="D72" s="19"/>
      <c r="E72" s="19"/>
    </row>
    <row r="73" spans="1:5" x14ac:dyDescent="0.25">
      <c r="A73" s="15">
        <v>2731</v>
      </c>
      <c r="B73" s="15" t="s">
        <v>174</v>
      </c>
      <c r="C73" s="19">
        <v>-6</v>
      </c>
      <c r="D73" s="19">
        <v>6</v>
      </c>
      <c r="E73" s="19">
        <v>0</v>
      </c>
    </row>
    <row r="74" spans="1:5" x14ac:dyDescent="0.25">
      <c r="A74" s="15">
        <v>2810</v>
      </c>
      <c r="B74" s="15" t="s">
        <v>175</v>
      </c>
      <c r="C74" s="19">
        <v>4224</v>
      </c>
      <c r="D74" s="19">
        <v>-4224</v>
      </c>
      <c r="E74" s="19">
        <v>0</v>
      </c>
    </row>
    <row r="75" spans="1:5" x14ac:dyDescent="0.25">
      <c r="A75" s="15">
        <v>2890</v>
      </c>
      <c r="B75" s="15" t="s">
        <v>134</v>
      </c>
      <c r="C75" s="19">
        <v>0</v>
      </c>
      <c r="D75" s="19">
        <v>9359</v>
      </c>
      <c r="E75" s="19">
        <v>9359</v>
      </c>
    </row>
    <row r="76" spans="1:5" x14ac:dyDescent="0.25">
      <c r="A76" s="15"/>
      <c r="B76" s="16" t="s">
        <v>101</v>
      </c>
      <c r="C76" s="19">
        <v>4218</v>
      </c>
      <c r="D76" s="19">
        <v>5141</v>
      </c>
      <c r="E76" s="19">
        <v>9359</v>
      </c>
    </row>
    <row r="77" spans="1:5" x14ac:dyDescent="0.25">
      <c r="A77" s="15"/>
      <c r="B77" s="15"/>
      <c r="C77" s="19"/>
      <c r="D77" s="19"/>
      <c r="E77" s="19"/>
    </row>
    <row r="78" spans="1:5" x14ac:dyDescent="0.25">
      <c r="A78" s="15">
        <v>2990</v>
      </c>
      <c r="B78" s="15" t="s">
        <v>44</v>
      </c>
      <c r="C78" s="19">
        <v>12867</v>
      </c>
      <c r="D78" s="19">
        <v>57810.659999999996</v>
      </c>
      <c r="E78" s="19">
        <v>70677.66</v>
      </c>
    </row>
    <row r="79" spans="1:5" x14ac:dyDescent="0.25">
      <c r="A79" s="15">
        <v>2992</v>
      </c>
      <c r="B79" s="15" t="s">
        <v>176</v>
      </c>
      <c r="C79" s="19">
        <v>15000</v>
      </c>
      <c r="D79" s="19">
        <v>0</v>
      </c>
      <c r="E79" s="19">
        <v>15000</v>
      </c>
    </row>
    <row r="80" spans="1:5" x14ac:dyDescent="0.25">
      <c r="A80" s="15">
        <v>2993</v>
      </c>
      <c r="B80" s="15" t="s">
        <v>177</v>
      </c>
      <c r="C80" s="19">
        <v>19554</v>
      </c>
      <c r="D80" s="19">
        <v>-19554</v>
      </c>
      <c r="E80" s="19">
        <v>0</v>
      </c>
    </row>
    <row r="81" spans="1:5" x14ac:dyDescent="0.25">
      <c r="A81" s="15">
        <v>2994</v>
      </c>
      <c r="B81" s="15" t="s">
        <v>178</v>
      </c>
      <c r="C81" s="19">
        <v>107410</v>
      </c>
      <c r="D81" s="19">
        <v>-107410</v>
      </c>
      <c r="E81" s="19">
        <v>0</v>
      </c>
    </row>
    <row r="82" spans="1:5" x14ac:dyDescent="0.25">
      <c r="A82" s="15">
        <v>2995</v>
      </c>
      <c r="B82" s="15" t="s">
        <v>179</v>
      </c>
      <c r="C82" s="19">
        <v>30496</v>
      </c>
      <c r="D82" s="19">
        <v>-30496</v>
      </c>
      <c r="E82" s="19">
        <v>0</v>
      </c>
    </row>
    <row r="83" spans="1:5" x14ac:dyDescent="0.25">
      <c r="A83" s="15"/>
      <c r="B83" s="16" t="s">
        <v>45</v>
      </c>
      <c r="C83" s="19">
        <v>185327</v>
      </c>
      <c r="D83" s="19">
        <v>-99649.34</v>
      </c>
      <c r="E83" s="19">
        <v>85677.66</v>
      </c>
    </row>
    <row r="84" spans="1:5" x14ac:dyDescent="0.25">
      <c r="A84" s="15"/>
      <c r="B84" s="15"/>
      <c r="C84" s="19"/>
      <c r="D84" s="19"/>
      <c r="E84" s="19"/>
    </row>
    <row r="85" spans="1:5" x14ac:dyDescent="0.25">
      <c r="A85" s="15"/>
      <c r="B85" s="16" t="s">
        <v>46</v>
      </c>
      <c r="C85" s="19">
        <v>317956</v>
      </c>
      <c r="D85" s="19">
        <v>-245759.34</v>
      </c>
      <c r="E85" s="19">
        <v>72196.66</v>
      </c>
    </row>
    <row r="86" spans="1:5" x14ac:dyDescent="0.25">
      <c r="A86" s="15"/>
      <c r="B86" s="15"/>
      <c r="C86" s="19"/>
      <c r="D86" s="19"/>
      <c r="E86" s="19"/>
    </row>
    <row r="87" spans="1:5" x14ac:dyDescent="0.25">
      <c r="A87" s="15"/>
      <c r="B87" s="16" t="s">
        <v>47</v>
      </c>
      <c r="C87" s="19">
        <v>77730709.129999995</v>
      </c>
      <c r="D87" s="19">
        <v>-245759.34</v>
      </c>
      <c r="E87" s="19">
        <v>77484949.789999992</v>
      </c>
    </row>
    <row r="88" spans="1:5" x14ac:dyDescent="0.25">
      <c r="A88" s="15"/>
      <c r="B88" s="15"/>
      <c r="C88" s="19"/>
      <c r="D88" s="19"/>
      <c r="E88" s="19"/>
    </row>
    <row r="89" spans="1:5" x14ac:dyDescent="0.25">
      <c r="A89" s="15"/>
      <c r="B89" s="24" t="s">
        <v>48</v>
      </c>
      <c r="C89" s="19">
        <v>0</v>
      </c>
      <c r="D89" s="19">
        <v>-359731.24</v>
      </c>
      <c r="E89" s="19">
        <v>-359731.24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</vt:lpstr>
      <vt:lpstr>BR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Måns Ahlberg</dc:creator>
  <cp:lastModifiedBy>Lasse Lindblad</cp:lastModifiedBy>
  <dcterms:created xsi:type="dcterms:W3CDTF">2015-06-05T18:19:34Z</dcterms:created>
  <dcterms:modified xsi:type="dcterms:W3CDTF">2023-04-27T12:11:19Z</dcterms:modified>
</cp:coreProperties>
</file>